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oldbarhetsdatabase\ResultaterTilDatabase\"/>
    </mc:Choice>
  </mc:AlternateContent>
  <xr:revisionPtr revIDLastSave="0" documentId="13_ncr:1_{C0D86F05-A3DE-403C-8D60-98AAE8DF1A74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 Beregninger NT-proBNP ARK2" sheetId="42" r:id="rId1"/>
    <sheet name="Forside  " sheetId="36" r:id="rId2"/>
    <sheet name="Beskrivelse av betingelser " sheetId="35" r:id="rId3"/>
    <sheet name="Bakgrunnsdata" sheetId="20" r:id="rId4"/>
    <sheet name="Konklusjon" sheetId="2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A38" i="42" l="1"/>
  <c r="BZ38" i="42"/>
  <c r="BY38" i="42"/>
  <c r="BX38" i="42"/>
  <c r="BW38" i="42"/>
  <c r="BV38" i="42"/>
  <c r="BU38" i="42"/>
  <c r="BT38" i="42"/>
  <c r="BS38" i="42"/>
  <c r="BR38" i="42"/>
  <c r="BQ38" i="42"/>
  <c r="BP38" i="42"/>
  <c r="BO38" i="42"/>
  <c r="BN38" i="42"/>
  <c r="BM38" i="42"/>
  <c r="BL38" i="42"/>
  <c r="BK38" i="42"/>
  <c r="BJ38" i="42"/>
  <c r="BI38" i="42"/>
  <c r="BH38" i="42"/>
  <c r="AZ38" i="42"/>
  <c r="AY38" i="42"/>
  <c r="AX38" i="42"/>
  <c r="CA37" i="42"/>
  <c r="BZ37" i="42"/>
  <c r="BY37" i="42"/>
  <c r="BX37" i="42"/>
  <c r="BW37" i="42"/>
  <c r="BV37" i="42"/>
  <c r="BU37" i="42"/>
  <c r="BT37" i="42"/>
  <c r="BS37" i="42"/>
  <c r="BR37" i="42"/>
  <c r="BQ37" i="42"/>
  <c r="BP37" i="42"/>
  <c r="BO37" i="42"/>
  <c r="BN37" i="42"/>
  <c r="BM37" i="42"/>
  <c r="BL37" i="42"/>
  <c r="BK37" i="42"/>
  <c r="BJ37" i="42"/>
  <c r="BI37" i="42"/>
  <c r="BH37" i="42"/>
  <c r="AZ37" i="42"/>
  <c r="AY37" i="42"/>
  <c r="AX37" i="42"/>
  <c r="CA36" i="42"/>
  <c r="BZ36" i="42"/>
  <c r="BY36" i="42"/>
  <c r="BX36" i="42"/>
  <c r="BW36" i="42"/>
  <c r="BV36" i="42"/>
  <c r="BU36" i="42"/>
  <c r="BT36" i="42"/>
  <c r="BS36" i="42"/>
  <c r="BR36" i="42"/>
  <c r="BQ36" i="42"/>
  <c r="BP36" i="42"/>
  <c r="BO36" i="42"/>
  <c r="BN36" i="42"/>
  <c r="BM36" i="42"/>
  <c r="BL36" i="42"/>
  <c r="BK36" i="42"/>
  <c r="BJ36" i="42"/>
  <c r="BI36" i="42"/>
  <c r="BH36" i="42"/>
  <c r="AZ36" i="42"/>
  <c r="AY36" i="42"/>
  <c r="AX36" i="42"/>
  <c r="CA35" i="42"/>
  <c r="BZ35" i="42"/>
  <c r="BY35" i="42"/>
  <c r="BX35" i="42"/>
  <c r="BW35" i="42"/>
  <c r="BV35" i="42"/>
  <c r="BU35" i="42"/>
  <c r="BT35" i="42"/>
  <c r="BS35" i="42"/>
  <c r="BR35" i="42"/>
  <c r="BQ35" i="42"/>
  <c r="BP35" i="42"/>
  <c r="BO35" i="42"/>
  <c r="BN35" i="42"/>
  <c r="BM35" i="42"/>
  <c r="BL35" i="42"/>
  <c r="BK35" i="42"/>
  <c r="BJ35" i="42"/>
  <c r="BI35" i="42"/>
  <c r="BH35" i="42"/>
  <c r="AZ35" i="42"/>
  <c r="AY35" i="42"/>
  <c r="AX35" i="42"/>
  <c r="CA34" i="42"/>
  <c r="BZ34" i="42"/>
  <c r="BY34" i="42"/>
  <c r="BX34" i="42"/>
  <c r="BW34" i="42"/>
  <c r="BV34" i="42"/>
  <c r="BU34" i="42"/>
  <c r="BT34" i="42"/>
  <c r="BS34" i="42"/>
  <c r="BR34" i="42"/>
  <c r="BQ34" i="42"/>
  <c r="BP34" i="42"/>
  <c r="BO34" i="42"/>
  <c r="BN34" i="42"/>
  <c r="BM34" i="42"/>
  <c r="BL34" i="42"/>
  <c r="BK34" i="42"/>
  <c r="BJ34" i="42"/>
  <c r="BI34" i="42"/>
  <c r="BH34" i="42"/>
  <c r="AZ34" i="42"/>
  <c r="AY34" i="42"/>
  <c r="AX34" i="42"/>
  <c r="CA33" i="42"/>
  <c r="BZ33" i="42"/>
  <c r="BY33" i="42"/>
  <c r="BX33" i="42"/>
  <c r="BW33" i="42"/>
  <c r="BV33" i="42"/>
  <c r="BU33" i="42"/>
  <c r="BT33" i="42"/>
  <c r="BS33" i="42"/>
  <c r="BR33" i="42"/>
  <c r="BQ33" i="42"/>
  <c r="BP33" i="42"/>
  <c r="BO33" i="42"/>
  <c r="BN33" i="42"/>
  <c r="BM33" i="42"/>
  <c r="BL33" i="42"/>
  <c r="BK33" i="42"/>
  <c r="BJ33" i="42"/>
  <c r="BI33" i="42"/>
  <c r="BH33" i="42"/>
  <c r="AZ33" i="42"/>
  <c r="AY33" i="42"/>
  <c r="AX33" i="42"/>
  <c r="CA32" i="42"/>
  <c r="BZ32" i="42"/>
  <c r="BY32" i="42"/>
  <c r="BX32" i="42"/>
  <c r="BW32" i="42"/>
  <c r="BV32" i="42"/>
  <c r="BU32" i="42"/>
  <c r="BT32" i="42"/>
  <c r="BS32" i="42"/>
  <c r="BR32" i="42"/>
  <c r="BQ32" i="42"/>
  <c r="BP32" i="42"/>
  <c r="BO32" i="42"/>
  <c r="BN32" i="42"/>
  <c r="BM32" i="42"/>
  <c r="BL32" i="42"/>
  <c r="BK32" i="42"/>
  <c r="BJ32" i="42"/>
  <c r="BI32" i="42"/>
  <c r="BH32" i="42"/>
  <c r="AZ32" i="42"/>
  <c r="AY32" i="42"/>
  <c r="AX32" i="42"/>
  <c r="CA31" i="42"/>
  <c r="BZ31" i="42"/>
  <c r="BY31" i="42"/>
  <c r="BX31" i="42"/>
  <c r="BW31" i="42"/>
  <c r="BV31" i="42"/>
  <c r="BU31" i="42"/>
  <c r="BT31" i="42"/>
  <c r="BS31" i="42"/>
  <c r="BR31" i="42"/>
  <c r="BQ31" i="42"/>
  <c r="BP31" i="42"/>
  <c r="BO31" i="42"/>
  <c r="BN31" i="42"/>
  <c r="BM31" i="42"/>
  <c r="BL31" i="42"/>
  <c r="BK31" i="42"/>
  <c r="BJ31" i="42"/>
  <c r="BI31" i="42"/>
  <c r="BH31" i="42"/>
  <c r="AZ31" i="42"/>
  <c r="AY31" i="42"/>
  <c r="AX31" i="42"/>
  <c r="CA30" i="42"/>
  <c r="BZ30" i="42"/>
  <c r="BY30" i="42"/>
  <c r="BX30" i="42"/>
  <c r="BW30" i="42"/>
  <c r="BV30" i="42"/>
  <c r="BU30" i="42"/>
  <c r="BT30" i="42"/>
  <c r="BS30" i="42"/>
  <c r="BR30" i="42"/>
  <c r="BQ30" i="42"/>
  <c r="BP30" i="42"/>
  <c r="BO30" i="42"/>
  <c r="BN30" i="42"/>
  <c r="BM30" i="42"/>
  <c r="BL30" i="42"/>
  <c r="BK30" i="42"/>
  <c r="BJ30" i="42"/>
  <c r="BI30" i="42"/>
  <c r="BH30" i="42"/>
  <c r="AZ30" i="42"/>
  <c r="AY30" i="42"/>
  <c r="AX30" i="42"/>
  <c r="CA29" i="42"/>
  <c r="BZ29" i="42"/>
  <c r="BY29" i="42"/>
  <c r="BX29" i="42"/>
  <c r="BW29" i="42"/>
  <c r="BV29" i="42"/>
  <c r="BU29" i="42"/>
  <c r="BT29" i="42"/>
  <c r="BS29" i="42"/>
  <c r="BR29" i="42"/>
  <c r="BQ29" i="42"/>
  <c r="BP29" i="42"/>
  <c r="BO29" i="42"/>
  <c r="BN29" i="42"/>
  <c r="BM29" i="42"/>
  <c r="BL29" i="42"/>
  <c r="BK29" i="42"/>
  <c r="BJ29" i="42"/>
  <c r="BI29" i="42"/>
  <c r="BH29" i="42"/>
  <c r="AZ29" i="42"/>
  <c r="AY29" i="42"/>
  <c r="AX29" i="42"/>
  <c r="CA28" i="42"/>
  <c r="BZ28" i="42"/>
  <c r="BY28" i="42"/>
  <c r="BX28" i="42"/>
  <c r="BW28" i="42"/>
  <c r="BV28" i="42"/>
  <c r="BU28" i="42"/>
  <c r="BT28" i="42"/>
  <c r="BS28" i="42"/>
  <c r="BR28" i="42"/>
  <c r="BQ28" i="42"/>
  <c r="BP28" i="42"/>
  <c r="BO28" i="42"/>
  <c r="BN28" i="42"/>
  <c r="BM28" i="42"/>
  <c r="BL28" i="42"/>
  <c r="BK28" i="42"/>
  <c r="BJ28" i="42"/>
  <c r="BI28" i="42"/>
  <c r="BH28" i="42"/>
  <c r="AZ28" i="42"/>
  <c r="AY28" i="42"/>
  <c r="AX28" i="42"/>
  <c r="CA27" i="42"/>
  <c r="BZ27" i="42"/>
  <c r="BY27" i="42"/>
  <c r="BX27" i="42"/>
  <c r="BW27" i="42"/>
  <c r="BV27" i="42"/>
  <c r="BU27" i="42"/>
  <c r="BT27" i="42"/>
  <c r="BS27" i="42"/>
  <c r="BR27" i="42"/>
  <c r="BQ27" i="42"/>
  <c r="BP27" i="42"/>
  <c r="BO27" i="42"/>
  <c r="BN27" i="42"/>
  <c r="BM27" i="42"/>
  <c r="BL27" i="42"/>
  <c r="BK27" i="42"/>
  <c r="BJ27" i="42"/>
  <c r="BI27" i="42"/>
  <c r="BH27" i="42"/>
  <c r="AZ27" i="42"/>
  <c r="AY27" i="42"/>
  <c r="AX27" i="42"/>
  <c r="CA26" i="42"/>
  <c r="BZ26" i="42"/>
  <c r="BY26" i="42"/>
  <c r="BX26" i="42"/>
  <c r="BW26" i="42"/>
  <c r="BV26" i="42"/>
  <c r="BU26" i="42"/>
  <c r="BT26" i="42"/>
  <c r="BS26" i="42"/>
  <c r="BR26" i="42"/>
  <c r="BQ26" i="42"/>
  <c r="BP26" i="42"/>
  <c r="BO26" i="42"/>
  <c r="BN26" i="42"/>
  <c r="BM26" i="42"/>
  <c r="BL26" i="42"/>
  <c r="BK26" i="42"/>
  <c r="BJ26" i="42"/>
  <c r="BI26" i="42"/>
  <c r="BH26" i="42"/>
  <c r="AZ26" i="42"/>
  <c r="AY26" i="42"/>
  <c r="AX26" i="42"/>
  <c r="CA25" i="42"/>
  <c r="BZ25" i="42"/>
  <c r="BY25" i="42"/>
  <c r="BX25" i="42"/>
  <c r="BW25" i="42"/>
  <c r="BV25" i="42"/>
  <c r="BU25" i="42"/>
  <c r="BT25" i="42"/>
  <c r="BS25" i="42"/>
  <c r="BR25" i="42"/>
  <c r="BQ25" i="42"/>
  <c r="BP25" i="42"/>
  <c r="BO25" i="42"/>
  <c r="BN25" i="42"/>
  <c r="BM25" i="42"/>
  <c r="BL25" i="42"/>
  <c r="BK25" i="42"/>
  <c r="BJ25" i="42"/>
  <c r="BI25" i="42"/>
  <c r="BH25" i="42"/>
  <c r="AZ25" i="42"/>
  <c r="AY25" i="42"/>
  <c r="AX25" i="42"/>
  <c r="CA24" i="42"/>
  <c r="BZ24" i="42"/>
  <c r="BY24" i="42"/>
  <c r="BX24" i="42"/>
  <c r="BW24" i="42"/>
  <c r="BV24" i="42"/>
  <c r="BU24" i="42"/>
  <c r="BT24" i="42"/>
  <c r="BS24" i="42"/>
  <c r="BR24" i="42"/>
  <c r="BQ24" i="42"/>
  <c r="BP24" i="42"/>
  <c r="BO24" i="42"/>
  <c r="BN24" i="42"/>
  <c r="BM24" i="42"/>
  <c r="BL24" i="42"/>
  <c r="BK24" i="42"/>
  <c r="BJ24" i="42"/>
  <c r="BI24" i="42"/>
  <c r="BH24" i="42"/>
  <c r="AZ24" i="42"/>
  <c r="AY24" i="42"/>
  <c r="AX24" i="42"/>
  <c r="CA23" i="42"/>
  <c r="BZ23" i="42"/>
  <c r="BY23" i="42"/>
  <c r="BX23" i="42"/>
  <c r="BW23" i="42"/>
  <c r="BV23" i="42"/>
  <c r="BU23" i="42"/>
  <c r="BT23" i="42"/>
  <c r="BS23" i="42"/>
  <c r="BR23" i="42"/>
  <c r="BQ23" i="42"/>
  <c r="BP23" i="42"/>
  <c r="BO23" i="42"/>
  <c r="BN23" i="42"/>
  <c r="BM23" i="42"/>
  <c r="BL23" i="42"/>
  <c r="BK23" i="42"/>
  <c r="BJ23" i="42"/>
  <c r="BI23" i="42"/>
  <c r="BH23" i="42"/>
  <c r="AZ23" i="42"/>
  <c r="AY23" i="42"/>
  <c r="AX23" i="42"/>
  <c r="CA22" i="42"/>
  <c r="BZ22" i="42"/>
  <c r="BY22" i="42"/>
  <c r="BX22" i="42"/>
  <c r="BW22" i="42"/>
  <c r="BV22" i="42"/>
  <c r="BU22" i="42"/>
  <c r="BT22" i="42"/>
  <c r="BS22" i="42"/>
  <c r="BR22" i="42"/>
  <c r="BQ22" i="42"/>
  <c r="BP22" i="42"/>
  <c r="BO22" i="42"/>
  <c r="BN22" i="42"/>
  <c r="BM22" i="42"/>
  <c r="BL22" i="42"/>
  <c r="BK22" i="42"/>
  <c r="BJ22" i="42"/>
  <c r="BI22" i="42"/>
  <c r="BH22" i="42"/>
  <c r="AZ22" i="42"/>
  <c r="AY22" i="42"/>
  <c r="AX22" i="42"/>
  <c r="CA21" i="42"/>
  <c r="BZ21" i="42"/>
  <c r="BY21" i="42"/>
  <c r="BX21" i="42"/>
  <c r="BW21" i="42"/>
  <c r="BV21" i="42"/>
  <c r="BU21" i="42"/>
  <c r="BT21" i="42"/>
  <c r="BS21" i="42"/>
  <c r="BR21" i="42"/>
  <c r="BQ21" i="42"/>
  <c r="BP21" i="42"/>
  <c r="BO21" i="42"/>
  <c r="BN21" i="42"/>
  <c r="BM21" i="42"/>
  <c r="BL21" i="42"/>
  <c r="BK21" i="42"/>
  <c r="BJ21" i="42"/>
  <c r="BI21" i="42"/>
  <c r="BH21" i="42"/>
  <c r="AZ21" i="42"/>
  <c r="AY21" i="42"/>
  <c r="AX21" i="42"/>
  <c r="CA20" i="42"/>
  <c r="BZ20" i="42"/>
  <c r="BY20" i="42"/>
  <c r="BX20" i="42"/>
  <c r="BW20" i="42"/>
  <c r="BV20" i="42"/>
  <c r="BU20" i="42"/>
  <c r="BT20" i="42"/>
  <c r="BS20" i="42"/>
  <c r="BR20" i="42"/>
  <c r="BQ20" i="42"/>
  <c r="BP20" i="42"/>
  <c r="BO20" i="42"/>
  <c r="BN20" i="42"/>
  <c r="BM20" i="42"/>
  <c r="BL20" i="42"/>
  <c r="BK20" i="42"/>
  <c r="BJ20" i="42"/>
  <c r="BI20" i="42"/>
  <c r="BH20" i="42"/>
  <c r="AZ20" i="42"/>
  <c r="AY20" i="42"/>
  <c r="AX20" i="42"/>
  <c r="CA19" i="42"/>
  <c r="BZ19" i="42"/>
  <c r="BY19" i="42"/>
  <c r="BX19" i="42"/>
  <c r="BW19" i="42"/>
  <c r="BV19" i="42"/>
  <c r="BU19" i="42"/>
  <c r="BT19" i="42"/>
  <c r="BS19" i="42"/>
  <c r="BR19" i="42"/>
  <c r="BQ19" i="42"/>
  <c r="BP19" i="42"/>
  <c r="BO19" i="42"/>
  <c r="BN19" i="42"/>
  <c r="BM19" i="42"/>
  <c r="BL19" i="42"/>
  <c r="BK19" i="42"/>
  <c r="BJ19" i="42"/>
  <c r="BI19" i="42"/>
  <c r="BH19" i="42"/>
  <c r="AZ19" i="42"/>
  <c r="AY19" i="42"/>
  <c r="AX19" i="42"/>
  <c r="CA18" i="42"/>
  <c r="BZ18" i="42"/>
  <c r="BY18" i="42"/>
  <c r="BX18" i="42"/>
  <c r="BW18" i="42"/>
  <c r="BV18" i="42"/>
  <c r="BU18" i="42"/>
  <c r="BT18" i="42"/>
  <c r="BS18" i="42"/>
  <c r="BR18" i="42"/>
  <c r="BQ18" i="42"/>
  <c r="BP18" i="42"/>
  <c r="BO18" i="42"/>
  <c r="BN18" i="42"/>
  <c r="BM18" i="42"/>
  <c r="BL18" i="42"/>
  <c r="BK18" i="42"/>
  <c r="BJ18" i="42"/>
  <c r="BI18" i="42"/>
  <c r="BH18" i="42"/>
  <c r="AZ18" i="42"/>
  <c r="AY18" i="42"/>
  <c r="AX18" i="42"/>
  <c r="CA17" i="42"/>
  <c r="BZ17" i="42"/>
  <c r="BY17" i="42"/>
  <c r="BX17" i="42"/>
  <c r="BW17" i="42"/>
  <c r="BV17" i="42"/>
  <c r="BU17" i="42"/>
  <c r="BT17" i="42"/>
  <c r="BS17" i="42"/>
  <c r="BR17" i="42"/>
  <c r="BQ17" i="42"/>
  <c r="BP17" i="42"/>
  <c r="BO17" i="42"/>
  <c r="BN17" i="42"/>
  <c r="BM17" i="42"/>
  <c r="BL17" i="42"/>
  <c r="BK17" i="42"/>
  <c r="BJ17" i="42"/>
  <c r="BI17" i="42"/>
  <c r="BH17" i="42"/>
  <c r="AZ17" i="42"/>
  <c r="AY17" i="42"/>
  <c r="AX17" i="42"/>
  <c r="CA16" i="42"/>
  <c r="BZ16" i="42"/>
  <c r="BY16" i="42"/>
  <c r="BX16" i="42"/>
  <c r="BW16" i="42"/>
  <c r="BV16" i="42"/>
  <c r="BU16" i="42"/>
  <c r="BT16" i="42"/>
  <c r="BS16" i="42"/>
  <c r="BR16" i="42"/>
  <c r="BQ16" i="42"/>
  <c r="BP16" i="42"/>
  <c r="BO16" i="42"/>
  <c r="BN16" i="42"/>
  <c r="BM16" i="42"/>
  <c r="BL16" i="42"/>
  <c r="BK16" i="42"/>
  <c r="BJ16" i="42"/>
  <c r="BI16" i="42"/>
  <c r="BH16" i="42"/>
  <c r="AZ16" i="42"/>
  <c r="AY16" i="42"/>
  <c r="AX16" i="42"/>
  <c r="CA15" i="42"/>
  <c r="BZ15" i="42"/>
  <c r="BY15" i="42"/>
  <c r="BX15" i="42"/>
  <c r="BW15" i="42"/>
  <c r="BV15" i="42"/>
  <c r="BU15" i="42"/>
  <c r="BT15" i="42"/>
  <c r="BS15" i="42"/>
  <c r="BR15" i="42"/>
  <c r="BQ15" i="42"/>
  <c r="BP15" i="42"/>
  <c r="BO15" i="42"/>
  <c r="BN15" i="42"/>
  <c r="BM15" i="42"/>
  <c r="BL15" i="42"/>
  <c r="BK15" i="42"/>
  <c r="BJ15" i="42"/>
  <c r="BI15" i="42"/>
  <c r="BH15" i="42"/>
  <c r="AZ15" i="42"/>
  <c r="AY15" i="42"/>
  <c r="AX15" i="42"/>
  <c r="CA14" i="42"/>
  <c r="BZ14" i="42"/>
  <c r="BX14" i="42"/>
  <c r="BW14" i="42"/>
  <c r="BV14" i="42"/>
  <c r="BU14" i="42"/>
  <c r="BT14" i="42"/>
  <c r="BS14" i="42"/>
  <c r="BR14" i="42"/>
  <c r="BQ14" i="42"/>
  <c r="BP14" i="42"/>
  <c r="BO14" i="42"/>
  <c r="BN14" i="42"/>
  <c r="BM14" i="42"/>
  <c r="BL14" i="42"/>
  <c r="BK14" i="42"/>
  <c r="BJ14" i="42"/>
  <c r="BI14" i="42"/>
  <c r="BH14" i="42"/>
  <c r="AZ14" i="42"/>
  <c r="AY14" i="42"/>
  <c r="AW14" i="42"/>
  <c r="AV14" i="42"/>
  <c r="AU14" i="42"/>
  <c r="AT14" i="42"/>
  <c r="AS14" i="42"/>
  <c r="AR14" i="42"/>
  <c r="AQ14" i="42"/>
  <c r="AP14" i="42"/>
  <c r="AO14" i="42"/>
  <c r="AN14" i="42"/>
  <c r="AM14" i="42"/>
  <c r="AL14" i="42"/>
  <c r="AK14" i="42"/>
  <c r="AJ14" i="42"/>
  <c r="AI14" i="42"/>
  <c r="AH14" i="42"/>
  <c r="AG14" i="42"/>
  <c r="AF14" i="42"/>
  <c r="AE14" i="42"/>
  <c r="CA13" i="42"/>
  <c r="BZ13" i="42"/>
  <c r="BX13" i="42"/>
  <c r="BV13" i="42"/>
  <c r="BU13" i="42"/>
  <c r="BT13" i="42"/>
  <c r="BS13" i="42"/>
  <c r="BR13" i="42"/>
  <c r="BQ13" i="42"/>
  <c r="BP13" i="42"/>
  <c r="BO13" i="42"/>
  <c r="BN13" i="42"/>
  <c r="BM13" i="42"/>
  <c r="BL13" i="42"/>
  <c r="BK13" i="42"/>
  <c r="BJ13" i="42"/>
  <c r="BI13" i="42"/>
  <c r="BH13" i="42"/>
  <c r="AZ13" i="42"/>
  <c r="AY13" i="42"/>
  <c r="AW13" i="42"/>
  <c r="AU13" i="42"/>
  <c r="AT13" i="42"/>
  <c r="AS13" i="42"/>
  <c r="AR13" i="42"/>
  <c r="AQ13" i="42"/>
  <c r="AP13" i="42"/>
  <c r="AO13" i="42"/>
  <c r="AN13" i="42"/>
  <c r="AM13" i="42"/>
  <c r="AL13" i="42"/>
  <c r="AK13" i="42"/>
  <c r="AJ13" i="42"/>
  <c r="AI13" i="42"/>
  <c r="AH13" i="42"/>
  <c r="AG13" i="42"/>
  <c r="AF13" i="42"/>
  <c r="AE13" i="42"/>
  <c r="CA12" i="42"/>
  <c r="BZ12" i="42"/>
  <c r="BX12" i="42"/>
  <c r="BV12" i="42"/>
  <c r="BU12" i="42"/>
  <c r="BT12" i="42"/>
  <c r="BS12" i="42"/>
  <c r="BR12" i="42"/>
  <c r="BQ12" i="42"/>
  <c r="BP12" i="42"/>
  <c r="BO12" i="42"/>
  <c r="BN12" i="42"/>
  <c r="BM12" i="42"/>
  <c r="BL12" i="42"/>
  <c r="BK12" i="42"/>
  <c r="BJ12" i="42"/>
  <c r="BI12" i="42"/>
  <c r="BH12" i="42"/>
  <c r="AZ12" i="42"/>
  <c r="AY12" i="42"/>
  <c r="AW12" i="42"/>
  <c r="AU12" i="42"/>
  <c r="AT12" i="42"/>
  <c r="AS12" i="42"/>
  <c r="AR12" i="42"/>
  <c r="AQ12" i="42"/>
  <c r="AP12" i="42"/>
  <c r="AO12" i="42"/>
  <c r="AN12" i="42"/>
  <c r="AM12" i="42"/>
  <c r="AL12" i="42"/>
  <c r="AK12" i="42"/>
  <c r="AJ12" i="42"/>
  <c r="AI12" i="42"/>
  <c r="AH12" i="42"/>
  <c r="AG12" i="42"/>
  <c r="AF12" i="42"/>
  <c r="AE12" i="42"/>
  <c r="CA11" i="42"/>
  <c r="BZ11" i="42"/>
  <c r="BX11" i="42"/>
  <c r="BW11" i="42"/>
  <c r="BV11" i="42"/>
  <c r="BU11" i="42"/>
  <c r="BT11" i="42"/>
  <c r="BS11" i="42"/>
  <c r="BR11" i="42"/>
  <c r="BQ11" i="42"/>
  <c r="BP11" i="42"/>
  <c r="BO11" i="42"/>
  <c r="BN11" i="42"/>
  <c r="BM11" i="42"/>
  <c r="BK11" i="42"/>
  <c r="BJ11" i="42"/>
  <c r="BI11" i="42"/>
  <c r="BH11" i="42"/>
  <c r="AZ11" i="42"/>
  <c r="AY11" i="42"/>
  <c r="AW11" i="42"/>
  <c r="AV11" i="42"/>
  <c r="AU11" i="42"/>
  <c r="AT11" i="42"/>
  <c r="AS11" i="42"/>
  <c r="AR11" i="42"/>
  <c r="AQ11" i="42"/>
  <c r="AP11" i="42"/>
  <c r="AO11" i="42"/>
  <c r="AN11" i="42"/>
  <c r="AM11" i="42"/>
  <c r="AL11" i="42"/>
  <c r="AJ11" i="42"/>
  <c r="AI11" i="42"/>
  <c r="AH11" i="42"/>
  <c r="AG11" i="42"/>
  <c r="AF11" i="42"/>
  <c r="AE11" i="42"/>
  <c r="AF10" i="42"/>
  <c r="AE10" i="42"/>
  <c r="AF9" i="42"/>
  <c r="AE9" i="42"/>
  <c r="AF8" i="42"/>
  <c r="AE8" i="42"/>
  <c r="BA8" i="42" s="1"/>
  <c r="AF7" i="42"/>
  <c r="AE7" i="42"/>
  <c r="AF6" i="42"/>
  <c r="AE6" i="42"/>
  <c r="BA6" i="42" s="1"/>
  <c r="AF5" i="42"/>
  <c r="AE5" i="42"/>
  <c r="AF4" i="42"/>
  <c r="AE3" i="42"/>
  <c r="AD3" i="42"/>
  <c r="AC3" i="42" s="1"/>
  <c r="BA14" i="42" l="1"/>
  <c r="BD14" i="42" s="1"/>
  <c r="CG14" i="42"/>
  <c r="BG14" i="42" s="1"/>
  <c r="BA12" i="42"/>
  <c r="BD12" i="42" s="1"/>
  <c r="AA3" i="42"/>
  <c r="CC6" i="42" s="1"/>
  <c r="CD6" i="42" s="1"/>
  <c r="BA10" i="42"/>
  <c r="BD10" i="42" s="1"/>
  <c r="BB5" i="42"/>
  <c r="BC5" i="42" s="1"/>
  <c r="BA5" i="42"/>
  <c r="BD5" i="42" s="1"/>
  <c r="BB9" i="42"/>
  <c r="BC9" i="42" s="1"/>
  <c r="BA9" i="42"/>
  <c r="BD9" i="42" s="1"/>
  <c r="CB9" i="42"/>
  <c r="CE9" i="42" s="1"/>
  <c r="BB7" i="42"/>
  <c r="BC7" i="42" s="1"/>
  <c r="BA7" i="42"/>
  <c r="BD7" i="42" s="1"/>
  <c r="CB7" i="42"/>
  <c r="CE7" i="42" s="1"/>
  <c r="BB13" i="42"/>
  <c r="BC13" i="42" s="1"/>
  <c r="BA13" i="42"/>
  <c r="BD13" i="42" s="1"/>
  <c r="CB13" i="42"/>
  <c r="CE13" i="42" s="1"/>
  <c r="CB5" i="42"/>
  <c r="CE5" i="42" s="1"/>
  <c r="BF11" i="42"/>
  <c r="BB11" i="42"/>
  <c r="BC11" i="42" s="1"/>
  <c r="CG11" i="42"/>
  <c r="BG11" i="42" s="1"/>
  <c r="BA11" i="42"/>
  <c r="BD11" i="42" s="1"/>
  <c r="Y11" i="42"/>
  <c r="CB11" i="42"/>
  <c r="CE11" i="42" s="1"/>
  <c r="AB11" i="42"/>
  <c r="AD13" i="42"/>
  <c r="AD11" i="42"/>
  <c r="AD9" i="42"/>
  <c r="AD7" i="42"/>
  <c r="AD5" i="42"/>
  <c r="AD4" i="42"/>
  <c r="AD14" i="42"/>
  <c r="AD12" i="42"/>
  <c r="AD10" i="42"/>
  <c r="AD8" i="42"/>
  <c r="AD6" i="42"/>
  <c r="BB6" i="42"/>
  <c r="BC6" i="42" s="1"/>
  <c r="BB8" i="42"/>
  <c r="BC8" i="42" s="1"/>
  <c r="BB10" i="42"/>
  <c r="BC10" i="42" s="1"/>
  <c r="BB12" i="42"/>
  <c r="BC12" i="42" s="1"/>
  <c r="BB14" i="42"/>
  <c r="BC14" i="42" s="1"/>
  <c r="BF14" i="42"/>
  <c r="BD6" i="42"/>
  <c r="CB6" i="42"/>
  <c r="CE6" i="42" s="1"/>
  <c r="BD8" i="42"/>
  <c r="CB8" i="42"/>
  <c r="CE8" i="42" s="1"/>
  <c r="CB10" i="42"/>
  <c r="CE10" i="42" s="1"/>
  <c r="CB12" i="42"/>
  <c r="CE12" i="42" s="1"/>
  <c r="CB14" i="42"/>
  <c r="CE14" i="42" s="1"/>
  <c r="CC11" i="42" l="1"/>
  <c r="CD11" i="42" s="1"/>
  <c r="CC13" i="42"/>
  <c r="CD13" i="42" s="1"/>
  <c r="CC14" i="42"/>
  <c r="CD14" i="42" s="1"/>
  <c r="CC12" i="42"/>
  <c r="CD12" i="42" s="1"/>
  <c r="CC5" i="42"/>
  <c r="CD5" i="42" s="1"/>
  <c r="CC7" i="42"/>
  <c r="CD7" i="42" s="1"/>
  <c r="CC9" i="42"/>
  <c r="CD9" i="42" s="1"/>
  <c r="CC8" i="42"/>
  <c r="CD8" i="42" s="1"/>
  <c r="CC10" i="42"/>
  <c r="CD10" i="42" s="1"/>
  <c r="AY4" i="42"/>
  <c r="AU4" i="42"/>
  <c r="AU5" i="42" s="1"/>
  <c r="AQ4" i="42"/>
  <c r="AQ5" i="42" s="1"/>
  <c r="AM4" i="42"/>
  <c r="AM5" i="42" s="1"/>
  <c r="AI4" i="42"/>
  <c r="AI6" i="42" s="1"/>
  <c r="AX4" i="42"/>
  <c r="AT4" i="42"/>
  <c r="AP4" i="42"/>
  <c r="AL4" i="42"/>
  <c r="AZ4" i="42"/>
  <c r="AR4" i="42"/>
  <c r="BS5" i="42" s="1"/>
  <c r="AJ4" i="42"/>
  <c r="AJ6" i="42" s="1"/>
  <c r="AK4" i="42"/>
  <c r="AK9" i="42" s="1"/>
  <c r="AW4" i="42"/>
  <c r="AO4" i="42"/>
  <c r="BP9" i="42" s="1"/>
  <c r="AH4" i="42"/>
  <c r="AV4" i="42"/>
  <c r="AN4" i="42"/>
  <c r="AN9" i="42" s="1"/>
  <c r="AG4" i="42"/>
  <c r="BH5" i="42" s="1"/>
  <c r="AS4" i="42"/>
  <c r="AK11" i="42"/>
  <c r="BL11" i="42"/>
  <c r="BP6" i="42"/>
  <c r="AL6" i="42"/>
  <c r="AH6" i="42"/>
  <c r="BM6" i="42"/>
  <c r="AM9" i="42"/>
  <c r="BR5" i="42"/>
  <c r="BN5" i="42"/>
  <c r="AT5" i="42"/>
  <c r="AH5" i="42"/>
  <c r="BU5" i="42"/>
  <c r="BI5" i="42"/>
  <c r="AS5" i="42"/>
  <c r="AG5" i="42"/>
  <c r="BK5" i="42"/>
  <c r="BT5" i="42"/>
  <c r="AJ5" i="42"/>
  <c r="BL5" i="42" l="1"/>
  <c r="AI5" i="42"/>
  <c r="BK6" i="42"/>
  <c r="AZ10" i="42"/>
  <c r="AZ9" i="42"/>
  <c r="CA10" i="42"/>
  <c r="CA9" i="42"/>
  <c r="AY5" i="42"/>
  <c r="BZ5" i="42"/>
  <c r="AR5" i="42"/>
  <c r="BI4" i="42"/>
  <c r="BI10" i="42"/>
  <c r="AH10" i="42"/>
  <c r="BI9" i="42"/>
  <c r="BI6" i="42"/>
  <c r="BV5" i="42"/>
  <c r="AX13" i="42"/>
  <c r="AX12" i="42"/>
  <c r="AX11" i="42"/>
  <c r="BY13" i="42"/>
  <c r="BY12" i="42"/>
  <c r="BY11" i="42"/>
  <c r="AC11" i="42" s="1"/>
  <c r="BY14" i="42"/>
  <c r="AB14" i="42" s="1"/>
  <c r="AX14" i="42"/>
  <c r="Y14" i="42" s="1"/>
  <c r="BW5" i="42"/>
  <c r="BW12" i="42"/>
  <c r="AV12" i="42"/>
  <c r="BW13" i="42"/>
  <c r="AV13" i="42"/>
  <c r="AK5" i="42"/>
  <c r="BL4" i="42"/>
  <c r="BL6" i="42"/>
  <c r="AK10" i="42"/>
  <c r="BL10" i="42"/>
  <c r="AK6" i="42"/>
  <c r="BJ4" i="42"/>
  <c r="BJ7" i="42"/>
  <c r="AI10" i="42"/>
  <c r="AI7" i="42"/>
  <c r="BJ10" i="42"/>
  <c r="BL9" i="42"/>
  <c r="BJ9" i="42"/>
  <c r="BK4" i="42"/>
  <c r="BK10" i="42"/>
  <c r="AJ10" i="42"/>
  <c r="BK8" i="42"/>
  <c r="AJ9" i="42"/>
  <c r="AJ8" i="42"/>
  <c r="BK9" i="42"/>
  <c r="BJ8" i="42"/>
  <c r="BJ5" i="42"/>
  <c r="AI9" i="42"/>
  <c r="BJ6" i="42"/>
  <c r="AG8" i="42"/>
  <c r="AG10" i="42"/>
  <c r="BH10" i="42"/>
  <c r="AG9" i="42"/>
  <c r="BH9" i="42"/>
  <c r="CA4" i="42"/>
  <c r="AZ8" i="42"/>
  <c r="CA7" i="42"/>
  <c r="AZ6" i="42"/>
  <c r="CA5" i="42"/>
  <c r="CA8" i="42"/>
  <c r="AZ7" i="42"/>
  <c r="CA6" i="42"/>
  <c r="AZ5" i="42"/>
  <c r="BZ4" i="42"/>
  <c r="BZ10" i="42"/>
  <c r="BZ9" i="42"/>
  <c r="BZ8" i="42"/>
  <c r="BZ7" i="42"/>
  <c r="BZ6" i="42"/>
  <c r="AY10" i="42"/>
  <c r="AY9" i="42"/>
  <c r="AY8" i="42"/>
  <c r="AY7" i="42"/>
  <c r="AY6" i="42"/>
  <c r="BY4" i="42"/>
  <c r="BY9" i="42"/>
  <c r="AX7" i="42"/>
  <c r="BY10" i="42"/>
  <c r="AX10" i="42"/>
  <c r="BY8" i="42"/>
  <c r="AX8" i="42"/>
  <c r="BY6" i="42"/>
  <c r="AX6" i="42"/>
  <c r="BY7" i="42"/>
  <c r="BY5" i="42"/>
  <c r="AX5" i="42"/>
  <c r="AX9" i="42"/>
  <c r="BX4" i="42"/>
  <c r="BX7" i="42"/>
  <c r="BX9" i="42"/>
  <c r="AW5" i="42"/>
  <c r="BX10" i="42"/>
  <c r="BX8" i="42"/>
  <c r="BX6" i="42"/>
  <c r="BX5" i="42"/>
  <c r="AW10" i="42"/>
  <c r="AW9" i="42"/>
  <c r="AW8" i="42"/>
  <c r="AW7" i="42"/>
  <c r="AW6" i="42"/>
  <c r="AV5" i="42"/>
  <c r="BW4" i="42"/>
  <c r="AV10" i="42"/>
  <c r="BW9" i="42"/>
  <c r="AV8" i="42"/>
  <c r="BW7" i="42"/>
  <c r="AV6" i="42"/>
  <c r="BW10" i="42"/>
  <c r="AV9" i="42"/>
  <c r="BW8" i="42"/>
  <c r="AV7" i="42"/>
  <c r="BW6" i="42"/>
  <c r="BV4" i="42"/>
  <c r="AU9" i="42"/>
  <c r="AU7" i="42"/>
  <c r="AU6" i="42"/>
  <c r="BV10" i="42"/>
  <c r="BV7" i="42"/>
  <c r="BV6" i="42"/>
  <c r="AU8" i="42"/>
  <c r="BV8" i="42"/>
  <c r="AU10" i="42"/>
  <c r="BV9" i="42"/>
  <c r="BU4" i="42"/>
  <c r="BU10" i="42"/>
  <c r="AT10" i="42"/>
  <c r="BU8" i="42"/>
  <c r="AT8" i="42"/>
  <c r="BU6" i="42"/>
  <c r="AT6" i="42"/>
  <c r="BU9" i="42"/>
  <c r="AT9" i="42"/>
  <c r="BU7" i="42"/>
  <c r="AT7" i="42"/>
  <c r="BT4" i="42"/>
  <c r="BT10" i="42"/>
  <c r="BT9" i="42"/>
  <c r="BT8" i="42"/>
  <c r="AS10" i="42"/>
  <c r="AS9" i="42"/>
  <c r="AS8" i="42"/>
  <c r="AS7" i="42"/>
  <c r="AS6" i="42"/>
  <c r="BT7" i="42"/>
  <c r="BT6" i="42"/>
  <c r="BS4" i="42"/>
  <c r="AR10" i="42"/>
  <c r="BS9" i="42"/>
  <c r="AR8" i="42"/>
  <c r="BS7" i="42"/>
  <c r="AR6" i="42"/>
  <c r="BS8" i="42"/>
  <c r="BS6" i="42"/>
  <c r="BS10" i="42"/>
  <c r="AR9" i="42"/>
  <c r="AR7" i="42"/>
  <c r="BR4" i="42"/>
  <c r="BR10" i="42"/>
  <c r="BR9" i="42"/>
  <c r="BR8" i="42"/>
  <c r="BR7" i="42"/>
  <c r="BR6" i="42"/>
  <c r="AQ10" i="42"/>
  <c r="AQ9" i="42"/>
  <c r="AQ8" i="42"/>
  <c r="AQ7" i="42"/>
  <c r="AQ6" i="42"/>
  <c r="BQ4" i="42"/>
  <c r="BQ10" i="42"/>
  <c r="AP10" i="42"/>
  <c r="AP5" i="42"/>
  <c r="AP9" i="42"/>
  <c r="BQ6" i="42"/>
  <c r="BQ5" i="42"/>
  <c r="BQ9" i="42"/>
  <c r="BP4" i="42"/>
  <c r="BP10" i="42"/>
  <c r="AO10" i="42"/>
  <c r="AO5" i="42"/>
  <c r="BO4" i="42"/>
  <c r="AN10" i="42"/>
  <c r="BO10" i="42"/>
  <c r="BO5" i="42"/>
  <c r="AN5" i="42"/>
  <c r="BN6" i="42"/>
  <c r="BN4" i="42"/>
  <c r="AM10" i="42"/>
  <c r="BN10" i="42"/>
  <c r="BM4" i="42"/>
  <c r="AL10" i="42"/>
  <c r="BM10" i="42"/>
  <c r="AL9" i="42"/>
  <c r="BM8" i="42"/>
  <c r="BM5" i="42"/>
  <c r="AL5" i="42"/>
  <c r="BM9" i="42"/>
  <c r="AL7" i="42"/>
  <c r="BO6" i="42"/>
  <c r="BO8" i="42"/>
  <c r="BO9" i="42"/>
  <c r="AK8" i="42"/>
  <c r="BL8" i="42"/>
  <c r="BL7" i="42"/>
  <c r="AG6" i="42"/>
  <c r="BH6" i="42"/>
  <c r="AP8" i="42"/>
  <c r="AM8" i="42"/>
  <c r="BO7" i="42"/>
  <c r="AO7" i="42"/>
  <c r="AH7" i="42"/>
  <c r="AE4" i="42"/>
  <c r="BH4" i="42"/>
  <c r="BI8" i="42"/>
  <c r="BP8" i="42"/>
  <c r="AJ7" i="42"/>
  <c r="BP7" i="42"/>
  <c r="BI7" i="42"/>
  <c r="CF11" i="42"/>
  <c r="AO8" i="42"/>
  <c r="AH8" i="42"/>
  <c r="BN8" i="42"/>
  <c r="AN8" i="42"/>
  <c r="AM7" i="42"/>
  <c r="AN7" i="42"/>
  <c r="AG7" i="42"/>
  <c r="BM7" i="42"/>
  <c r="AP7" i="42"/>
  <c r="BP5" i="42"/>
  <c r="AO9" i="42"/>
  <c r="AH9" i="42"/>
  <c r="BN9" i="42"/>
  <c r="AO6" i="42"/>
  <c r="AP6" i="42"/>
  <c r="AM6" i="42"/>
  <c r="AN6" i="42"/>
  <c r="Z11" i="42"/>
  <c r="BE11" i="42"/>
  <c r="X11" i="42"/>
  <c r="BQ8" i="42"/>
  <c r="AL8" i="42"/>
  <c r="AI8" i="42"/>
  <c r="BH8" i="42"/>
  <c r="BK7" i="42"/>
  <c r="BH7" i="42"/>
  <c r="AK7" i="42"/>
  <c r="BQ7" i="42"/>
  <c r="BN7" i="42"/>
  <c r="AA11" i="42" l="1"/>
  <c r="Y5" i="42"/>
  <c r="X14" i="42"/>
  <c r="Z14" i="42"/>
  <c r="BE14" i="42"/>
  <c r="CF14" i="42"/>
  <c r="AC14" i="42"/>
  <c r="AA14" i="42"/>
  <c r="AC13" i="42"/>
  <c r="AB13" i="42"/>
  <c r="CG13" i="42"/>
  <c r="BG13" i="42" s="1"/>
  <c r="CF13" i="42"/>
  <c r="AA13" i="42"/>
  <c r="X5" i="42"/>
  <c r="Y12" i="42"/>
  <c r="Z12" i="42"/>
  <c r="X12" i="42"/>
  <c r="BE12" i="42"/>
  <c r="BF12" i="42"/>
  <c r="CF12" i="42"/>
  <c r="AA12" i="42"/>
  <c r="AC12" i="42"/>
  <c r="AB12" i="42"/>
  <c r="CG12" i="42"/>
  <c r="BG12" i="42" s="1"/>
  <c r="Z13" i="42"/>
  <c r="X13" i="42"/>
  <c r="Y13" i="42"/>
  <c r="BF13" i="42"/>
  <c r="BE13" i="42"/>
  <c r="BF9" i="42"/>
  <c r="AB9" i="42"/>
  <c r="AC9" i="42"/>
  <c r="BF10" i="42"/>
  <c r="Y10" i="42"/>
  <c r="CG10" i="42"/>
  <c r="BG10" i="42" s="1"/>
  <c r="AB10" i="42"/>
  <c r="AB5" i="42"/>
  <c r="BE5" i="42"/>
  <c r="Z5" i="42"/>
  <c r="BF5" i="42"/>
  <c r="CF10" i="42"/>
  <c r="AA10" i="42"/>
  <c r="AC10" i="42"/>
  <c r="Z10" i="42"/>
  <c r="BE10" i="42"/>
  <c r="X10" i="42"/>
  <c r="CG9" i="42"/>
  <c r="BG9" i="42" s="1"/>
  <c r="CF9" i="42"/>
  <c r="Y8" i="42"/>
  <c r="CG5" i="42"/>
  <c r="BG5" i="42" s="1"/>
  <c r="Z9" i="42"/>
  <c r="BF8" i="42"/>
  <c r="AA9" i="42"/>
  <c r="CF5" i="42"/>
  <c r="X9" i="42"/>
  <c r="AA6" i="42"/>
  <c r="CG6" i="42"/>
  <c r="BG6" i="42" s="1"/>
  <c r="AC6" i="42"/>
  <c r="CF6" i="42"/>
  <c r="AB6" i="42"/>
  <c r="Z8" i="42"/>
  <c r="AA7" i="42"/>
  <c r="CF7" i="42"/>
  <c r="CG7" i="42"/>
  <c r="BG7" i="42" s="1"/>
  <c r="AC7" i="42"/>
  <c r="AB7" i="42"/>
  <c r="AA8" i="42"/>
  <c r="CG8" i="42"/>
  <c r="BG8" i="42" s="1"/>
  <c r="AC8" i="42"/>
  <c r="CF8" i="42"/>
  <c r="AB8" i="42"/>
  <c r="AA5" i="42"/>
  <c r="Y9" i="42"/>
  <c r="Z6" i="42"/>
  <c r="BE6" i="42"/>
  <c r="Y6" i="42"/>
  <c r="BF6" i="42"/>
  <c r="X6" i="42"/>
  <c r="BE8" i="42"/>
  <c r="BE7" i="42"/>
  <c r="X7" i="42"/>
  <c r="Z7" i="42"/>
  <c r="BF7" i="42"/>
  <c r="Y7" i="42"/>
  <c r="AC5" i="42"/>
  <c r="BE9" i="42"/>
  <c r="X8" i="4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Pål</author>
    <author>Rita Sannes Markussen</author>
    <author>Inger B Nilsen</author>
  </authors>
  <commentList>
    <comment ref="X1" authorId="0" shapeId="0" xr:uid="{00000000-0006-0000-0000-000001000000}">
      <text>
        <r>
          <rPr>
            <sz val="9"/>
            <color indexed="81"/>
            <rFont val="Tahoma"/>
            <family val="2"/>
          </rPr>
          <t>Her blir vurdert relativt avvik i % av konsentrasjonen</t>
        </r>
      </text>
    </comment>
    <comment ref="AA1" authorId="0" shapeId="0" xr:uid="{00000000-0006-0000-0000-000002000000}">
      <text>
        <r>
          <rPr>
            <sz val="9"/>
            <color indexed="81"/>
            <rFont val="Tahoma"/>
            <family val="2"/>
          </rPr>
          <t>Her blir vurdert absolutt avvik i analysens enheter, absolutte mål beregnes fra %-mål multiplisert med gjennomsnitt av prøvene.</t>
        </r>
      </text>
    </comment>
    <comment ref="X2" authorId="0" shapeId="0" xr:uid="{00000000-0006-0000-0000-000003000000}">
      <text>
        <r>
          <rPr>
            <sz val="9"/>
            <color indexed="81"/>
            <rFont val="Tahoma"/>
            <family val="2"/>
          </rPr>
          <t>Kvalitetsmål for gjennomsnittlig bias. 0,25xCVtb.</t>
        </r>
      </text>
    </comment>
    <comment ref="Z2" authorId="0" shapeId="0" xr:uid="{00000000-0006-0000-0000-000004000000}">
      <text>
        <r>
          <rPr>
            <sz val="9"/>
            <color indexed="81"/>
            <rFont val="Tahoma"/>
            <family val="2"/>
          </rPr>
          <t>Kvalitetsmål for totalfeil dvs. at  95 % av alle prøvene skal tilfredsstille målet.</t>
        </r>
      </text>
    </comment>
    <comment ref="C3" authorId="0" shapeId="0" xr:uid="{00000000-0006-0000-0000-000005000000}">
      <text>
        <r>
          <rPr>
            <sz val="9"/>
            <color indexed="81"/>
            <rFont val="Tahoma"/>
            <family val="2"/>
          </rPr>
          <t>Hvis prøvene blir målt ved ulike tider, kan man registrere en kontroll for hver tid som brukes som en kalibrator for alle resultatene målt samtidig.</t>
        </r>
      </text>
    </comment>
    <comment ref="AA3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Biasmålet i analysens enheter er beregnet som
%-målet x prøvenes gjennomsnitt </t>
        </r>
      </text>
    </comment>
    <comment ref="X4" authorId="0" shapeId="0" xr:uid="{00000000-0006-0000-0000-000007000000}">
      <text>
        <r>
          <rPr>
            <sz val="9"/>
            <color indexed="81"/>
            <rFont val="Tahoma"/>
            <family val="2"/>
          </rPr>
          <t>Relativt gjennomsnitlig avvik. Hvis det er større enn bias-målet blir det rød bakgrunn.</t>
        </r>
      </text>
    </comment>
    <comment ref="Y4" authorId="0" shapeId="0" xr:uid="{00000000-0006-0000-0000-000008000000}">
      <text>
        <r>
          <rPr>
            <sz val="9"/>
            <color indexed="81"/>
            <rFont val="Tahoma"/>
            <family val="2"/>
          </rPr>
          <t>Signifikansnivå. Hvis &lt; 5% er avviket signifikant på 5% nivå (to-sidig)</t>
        </r>
      </text>
    </comment>
    <comment ref="Z4" authorId="0" shapeId="0" xr:uid="{00000000-0006-0000-0000-000009000000}">
      <text>
        <r>
          <rPr>
            <sz val="9"/>
            <color indexed="81"/>
            <rFont val="Tahoma"/>
            <family val="2"/>
          </rPr>
          <t>% av prøvene utenfor mål for totalfeil. Hvis &gt; 5% blir bakgrunn rød.</t>
        </r>
      </text>
    </comment>
    <comment ref="AA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Pål:</t>
        </r>
        <r>
          <rPr>
            <sz val="9"/>
            <color indexed="81"/>
            <rFont val="Tahoma"/>
            <family val="2"/>
          </rPr>
          <t xml:space="preserve">
Gjennomsnittlig absolutt avvik. Hvis det er større enn biasmålet blir det rød bakgrunn.</t>
        </r>
      </text>
    </comment>
    <comment ref="AB4" authorId="0" shapeId="0" xr:uid="{00000000-0006-0000-0000-00000B000000}">
      <text>
        <r>
          <rPr>
            <sz val="9"/>
            <color indexed="81"/>
            <rFont val="Tahoma"/>
            <family val="2"/>
          </rPr>
          <t>Signifikansnivå. Hvis &lt;5% er forskjellen signifikant forskjellig på 5% nivå.</t>
        </r>
      </text>
    </comment>
    <comment ref="AC4" authorId="0" shapeId="0" xr:uid="{00000000-0006-0000-0000-00000C000000}">
      <text>
        <r>
          <rPr>
            <sz val="9"/>
            <color indexed="81"/>
            <rFont val="Tahoma"/>
            <family val="2"/>
          </rPr>
          <t>% av prøvene utenfor mål for totalfeil. Hvis &gt; 5% blir bakgrunn rød.</t>
        </r>
      </text>
    </comment>
    <comment ref="Q5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>Rita Sannes Markussen:</t>
        </r>
        <r>
          <rPr>
            <sz val="9"/>
            <color indexed="81"/>
            <rFont val="Tahoma"/>
            <family val="2"/>
          </rPr>
          <t xml:space="preserve">
glemt å analysere</t>
        </r>
      </text>
    </comment>
    <comment ref="R5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Rita Sannes Markussen:</t>
        </r>
        <r>
          <rPr>
            <sz val="9"/>
            <color indexed="81"/>
            <rFont val="Tahoma"/>
            <family val="2"/>
          </rPr>
          <t xml:space="preserve">
Glemt å analysere</t>
        </r>
      </text>
    </comment>
    <comment ref="J7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>Rita Sannes Markussen:</t>
        </r>
        <r>
          <rPr>
            <sz val="9"/>
            <color indexed="81"/>
            <rFont val="Tahoma"/>
            <family val="2"/>
          </rPr>
          <t xml:space="preserve">
Ikke mer prøvematr.</t>
        </r>
      </text>
    </comment>
    <comment ref="F8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>Rita Sannes Markussen:</t>
        </r>
        <r>
          <rPr>
            <sz val="9"/>
            <color indexed="81"/>
            <rFont val="Tahoma"/>
            <family val="2"/>
          </rPr>
          <t xml:space="preserve">
Glemt å analysere</t>
        </r>
      </text>
    </comment>
    <comment ref="T8" authorId="2" shapeId="0" xr:uid="{00000000-0006-0000-0000-000011000000}">
      <text>
        <r>
          <rPr>
            <b/>
            <sz val="9"/>
            <color indexed="81"/>
            <rFont val="Tahoma"/>
            <family val="2"/>
          </rPr>
          <t>Inger B Nilsen:</t>
        </r>
        <r>
          <rPr>
            <sz val="9"/>
            <color indexed="81"/>
            <rFont val="Tahoma"/>
            <family val="2"/>
          </rPr>
          <t xml:space="preserve">
Nesten tomt glass, veldig lite i utgangspkt. Mulig fordampet? jingri</t>
        </r>
      </text>
    </comment>
    <comment ref="G9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Rita Sannes Markussen:</t>
        </r>
        <r>
          <rPr>
            <sz val="9"/>
            <color indexed="81"/>
            <rFont val="Tahoma"/>
            <family val="2"/>
          </rPr>
          <t xml:space="preserve">
Ikke mer prøvematr.</t>
        </r>
      </text>
    </comment>
    <comment ref="P9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Rita Sannes Markussen:</t>
        </r>
        <r>
          <rPr>
            <sz val="9"/>
            <color indexed="81"/>
            <rFont val="Tahoma"/>
            <family val="2"/>
          </rPr>
          <t xml:space="preserve">
Ikke mer prøvematr.</t>
        </r>
      </text>
    </comment>
    <comment ref="T10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Rita Sannes Markussen:</t>
        </r>
        <r>
          <rPr>
            <sz val="9"/>
            <color indexed="81"/>
            <rFont val="Tahoma"/>
            <family val="2"/>
          </rPr>
          <t xml:space="preserve">
Ikke mere prøvematr.</t>
        </r>
      </text>
    </comment>
  </commentList>
</comments>
</file>

<file path=xl/sharedStrings.xml><?xml version="1.0" encoding="utf-8"?>
<sst xmlns="http://schemas.openxmlformats.org/spreadsheetml/2006/main" count="131" uniqueCount="108">
  <si>
    <t>Prøve nr</t>
  </si>
  <si>
    <t>M %</t>
  </si>
  <si>
    <t>M abs</t>
  </si>
  <si>
    <t>Relative avvik</t>
  </si>
  <si>
    <t>Absolutte avvik</t>
  </si>
  <si>
    <t>Bias-mål</t>
  </si>
  <si>
    <t>Total-mål</t>
  </si>
  <si>
    <t>% &gt; mål</t>
  </si>
  <si>
    <t>Analysekriterier</t>
  </si>
  <si>
    <t>Resultater</t>
  </si>
  <si>
    <t>B</t>
  </si>
  <si>
    <t>CI</t>
  </si>
  <si>
    <t>K</t>
  </si>
  <si>
    <t>M</t>
  </si>
  <si>
    <t>Tid 0</t>
  </si>
  <si>
    <t>Tid 1</t>
  </si>
  <si>
    <t>Tid 2</t>
  </si>
  <si>
    <t>Tid 3</t>
  </si>
  <si>
    <t>Tid 4</t>
  </si>
  <si>
    <t>Tid 5</t>
  </si>
  <si>
    <t>Tid 6</t>
  </si>
  <si>
    <t>-B</t>
  </si>
  <si>
    <t>-CI</t>
  </si>
  <si>
    <t>TEa</t>
  </si>
  <si>
    <t>-TEa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</si>
  <si>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</si>
  <si>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</si>
  <si>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</si>
  <si>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</si>
  <si>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</si>
  <si>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</si>
  <si>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</si>
  <si>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</si>
  <si>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</si>
  <si>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BESKRIVELSE AV FORSØKET</t>
  </si>
  <si>
    <t>Komponent</t>
  </si>
  <si>
    <t>Hvilket instrument er benyttet?</t>
  </si>
  <si>
    <t>Hvilken analysemetode er benyttet?</t>
  </si>
  <si>
    <t>Hvilket reagens er benyttet?</t>
  </si>
  <si>
    <t xml:space="preserve">Er forsøket gjennomført under tilsvarende betingelser som de som gjelder ved vanlig rutinedrift (kryss av): </t>
  </si>
  <si>
    <t xml:space="preserve">ja, gjennomført under rutinebetingelser </t>
  </si>
  <si>
    <t xml:space="preserve">ja, rutinebetingelser er simulert </t>
  </si>
  <si>
    <t>nei</t>
  </si>
  <si>
    <t>Hvilke transportformer er testet/simulert?</t>
  </si>
  <si>
    <t>Postgang</t>
  </si>
  <si>
    <t>Hentetjeneste</t>
  </si>
  <si>
    <t>Rørpost</t>
  </si>
  <si>
    <t xml:space="preserve">Annet: 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</si>
  <si>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</si>
  <si>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</si>
  <si>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</si>
  <si>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</si>
  <si>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</si>
  <si>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</si>
  <si>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</si>
  <si>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</si>
  <si>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</si>
  <si>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</si>
  <si>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</si>
  <si>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theme="3" tint="-0.499984740745262"/>
        <rFont val="Calibri"/>
        <family val="2"/>
      </rPr>
      <t>◦</t>
    </r>
    <r>
      <rPr>
        <sz val="12"/>
        <color theme="3" tint="-0.499984740745262"/>
        <rFont val="Arial"/>
        <family val="2"/>
      </rPr>
      <t>C)</t>
    </r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</si>
  <si>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</si>
  <si>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</si>
  <si>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</si>
  <si>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</si>
  <si>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</si>
  <si>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theme="3" tint="-0.499984740745262"/>
        <rFont val="Arial"/>
        <family val="2"/>
      </rPr>
      <t>3</t>
    </r>
    <r>
      <rPr>
        <sz val="12"/>
        <color theme="3" tint="-0.499984740745262"/>
        <rFont val="Arial"/>
        <family val="2"/>
      </rPr>
      <t>)</t>
    </r>
  </si>
  <si>
    <t>pH</t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</si>
  <si>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</si>
  <si>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</si>
  <si>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</si>
  <si>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</si>
  <si>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</si>
  <si>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</si>
  <si>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</si>
  <si>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>Ikke skriv I dette arket!</t>
  </si>
  <si>
    <t>Architect i2000SR</t>
  </si>
  <si>
    <t>Immunologisk metode</t>
  </si>
  <si>
    <t>Architect i2000SR reagens</t>
  </si>
  <si>
    <t>romtemp.</t>
  </si>
  <si>
    <t>10 min.</t>
  </si>
  <si>
    <r>
      <t>20</t>
    </r>
    <r>
      <rPr>
        <sz val="12"/>
        <color theme="3" tint="-0.499984740745262"/>
        <rFont val="Calibri"/>
        <family val="2"/>
      </rPr>
      <t>°</t>
    </r>
    <r>
      <rPr>
        <sz val="12"/>
        <color theme="3" tint="-0.499984740745262"/>
        <rFont val="Arial"/>
        <family val="2"/>
      </rPr>
      <t>C</t>
    </r>
  </si>
  <si>
    <t xml:space="preserve">                                 Rita Sannes Markussen. Rita.sannes@so-hf.no </t>
  </si>
  <si>
    <t>Sykehuset Østfold Kalnes</t>
  </si>
  <si>
    <t>NT-proBNP</t>
  </si>
  <si>
    <t>1 time</t>
  </si>
  <si>
    <t>24 t kjøl</t>
  </si>
  <si>
    <t>48 t kjøl</t>
  </si>
  <si>
    <t>72 t kjøl</t>
  </si>
  <si>
    <t>96 t kjøl</t>
  </si>
  <si>
    <t>120t kjøl</t>
  </si>
  <si>
    <t>142 t kjøl</t>
  </si>
  <si>
    <t>Gjennomført som vanlig rutinedrift.</t>
  </si>
  <si>
    <t xml:space="preserve">Prøvene er tatt av pasienter hvor det var rekvirert NT-proBNP. </t>
  </si>
  <si>
    <t>Temperatur etter analysering. 2-8◦C)</t>
  </si>
  <si>
    <t xml:space="preserve">Vacuette 5ml serum og Li-Heparinglass m/gel og clot aktivator. </t>
  </si>
  <si>
    <t xml:space="preserve"> 2-8◦C</t>
  </si>
  <si>
    <r>
      <t xml:space="preserve">Hensikten med studie er å se om prøvemateriale som blir oppbevart på separatorgel er holbare utover det leverandøren sier, &gt;24 timer. Prøver tatt rutinemessig av pasienter på sykehuset.  Når prøvene kom til laboratoriet ble de satt på track og </t>
    </r>
    <r>
      <rPr>
        <sz val="11"/>
        <color theme="3" tint="-0.499984740745262"/>
        <rFont val="Calibri"/>
        <family val="2"/>
        <scheme val="minor"/>
      </rPr>
      <t xml:space="preserve"> sentrifigering ca 30 min.senere. Sentrifugert 10 min. Prøvene "null prøven"ble så analysert, og gikk deretter automatisk til kjøleskap.  Etter 24 tok vi ut ca. 0,3 ml serum/plasma av prøveglasset og analyserte , orginalglasset ble satt tilbake til kjøleskap. Vi gjorde det samme etter  etter 48, 72, 96, 120 og 144 timer. Resultatene ble plottet i et regneark og beregnet. Biaskravene og tilatt totalfeil er tatt fra Ricos tabell. Biasmål 0,375xCVw=7,1%</t>
    </r>
  </si>
  <si>
    <t>Serum og Li-Heparinplasma m/separatorgel</t>
  </si>
  <si>
    <t xml:space="preserve"> </t>
  </si>
  <si>
    <t>01.09.18 - 17.09.2018</t>
  </si>
  <si>
    <r>
      <t>Vi godtar en holdbarhet på 4 dager i 2-8</t>
    </r>
    <r>
      <rPr>
        <sz val="11"/>
        <color theme="1"/>
        <rFont val="Calibri"/>
        <family val="2"/>
      </rPr>
      <t>°C.</t>
    </r>
  </si>
  <si>
    <t>Godkjent av med.faglig. Ref. møte 01.10.18.</t>
  </si>
  <si>
    <t>01.10.18. Rita Sannes Markussen</t>
  </si>
  <si>
    <t>24 timer</t>
  </si>
  <si>
    <t>48 timer</t>
  </si>
  <si>
    <t>96 timer</t>
  </si>
  <si>
    <t>120 timer</t>
  </si>
  <si>
    <t>142 timer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</si>
</sst>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0.0\ %"/>
    <numFmt numFmtId="166" formatCode="_ * #,##0.000_ ;_ * \-#,##0.000_ ;_ * &quot;-&quot;??_ ;_ @_ "/>
    <numFmt numFmtId="167" formatCode="0.0"/>
    <numFmt numFmtId="168" formatCode="_ * #,##0.0_ ;_ * \-#,##0.0_ ;_ * &quot;-&quot;??_ ;_ @_ "/>
  </numFmts>
  <fonts count="3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4"/>
      <color theme="1"/>
      <name val="Calibri"/>
      <family val="2"/>
      <scheme val="minor"/>
    </font>
    <font>
      <b/>
      <sz val="36"/>
      <color theme="3" tint="-0.499984740745262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12"/>
      <color theme="3" tint="-0.499984740745262"/>
      <name val="Calibri"/>
      <family val="2"/>
    </font>
    <font>
      <vertAlign val="superscript"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1" fillId="0" borderId="0"/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82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0" xfId="0" applyFont="1"/>
    <xf numFmtId="9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9" fontId="2" fillId="0" borderId="1" xfId="1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0" fillId="0" borderId="0" xfId="0" applyAlignment="1"/>
    <xf numFmtId="0" fontId="2" fillId="2" borderId="2" xfId="0" applyNumberFormat="1" applyFont="1" applyFill="1" applyBorder="1" applyAlignment="1">
      <alignment vertical="center"/>
    </xf>
    <xf numFmtId="0" fontId="0" fillId="2" borderId="0" xfId="0" applyFill="1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2" fontId="0" fillId="0" borderId="0" xfId="0" applyNumberFormat="1"/>
    <xf numFmtId="165" fontId="2" fillId="4" borderId="2" xfId="0" applyNumberFormat="1" applyFont="1" applyFill="1" applyBorder="1" applyAlignment="1">
      <alignment vertical="center"/>
    </xf>
    <xf numFmtId="9" fontId="2" fillId="4" borderId="2" xfId="0" applyNumberFormat="1" applyFont="1" applyFill="1" applyBorder="1" applyAlignment="1">
      <alignment vertical="center"/>
    </xf>
    <xf numFmtId="0" fontId="2" fillId="4" borderId="2" xfId="0" applyNumberFormat="1" applyFont="1" applyFill="1" applyBorder="1" applyAlignment="1">
      <alignment vertical="center"/>
    </xf>
    <xf numFmtId="165" fontId="5" fillId="0" borderId="1" xfId="1" applyNumberFormat="1" applyFont="1" applyFill="1" applyBorder="1" applyAlignment="1">
      <alignment vertical="center"/>
    </xf>
    <xf numFmtId="166" fontId="5" fillId="0" borderId="1" xfId="2" applyNumberFormat="1" applyFont="1" applyFill="1" applyBorder="1" applyAlignment="1">
      <alignment vertical="center"/>
    </xf>
    <xf numFmtId="0" fontId="0" fillId="0" borderId="0" xfId="0" applyFill="1"/>
    <xf numFmtId="0" fontId="2" fillId="3" borderId="1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167" fontId="13" fillId="0" borderId="10" xfId="4" applyNumberFormat="1" applyFont="1" applyBorder="1" applyAlignment="1" applyProtection="1">
      <alignment horizontal="right"/>
      <protection locked="0"/>
    </xf>
    <xf numFmtId="167" fontId="13" fillId="0" borderId="11" xfId="4" applyNumberFormat="1" applyFont="1" applyBorder="1" applyAlignment="1" applyProtection="1">
      <alignment horizontal="right"/>
      <protection locked="0"/>
    </xf>
    <xf numFmtId="167" fontId="13" fillId="0" borderId="11" xfId="4" applyNumberFormat="1" applyFont="1" applyBorder="1" applyProtection="1">
      <protection locked="0"/>
    </xf>
    <xf numFmtId="167" fontId="13" fillId="0" borderId="12" xfId="4" applyNumberFormat="1" applyFont="1" applyBorder="1" applyAlignment="1" applyProtection="1">
      <alignment horizontal="right"/>
      <protection locked="0"/>
    </xf>
    <xf numFmtId="167" fontId="13" fillId="0" borderId="9" xfId="4" applyNumberFormat="1" applyFont="1" applyBorder="1" applyAlignment="1" applyProtection="1">
      <alignment horizontal="right"/>
      <protection locked="0"/>
    </xf>
    <xf numFmtId="167" fontId="13" fillId="0" borderId="9" xfId="4" applyNumberFormat="1" applyFont="1" applyBorder="1" applyProtection="1">
      <protection locked="0"/>
    </xf>
    <xf numFmtId="0" fontId="2" fillId="0" borderId="6" xfId="0" applyFont="1" applyFill="1" applyBorder="1" applyAlignment="1">
      <alignment vertical="center" wrapText="1"/>
    </xf>
    <xf numFmtId="168" fontId="1" fillId="0" borderId="1" xfId="0" applyNumberFormat="1" applyFont="1" applyBorder="1" applyAlignment="1">
      <alignment vertical="center"/>
    </xf>
    <xf numFmtId="168" fontId="2" fillId="0" borderId="1" xfId="2" applyNumberFormat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9" fontId="8" fillId="0" borderId="0" xfId="0" applyNumberFormat="1" applyFont="1" applyFill="1"/>
    <xf numFmtId="0" fontId="2" fillId="0" borderId="0" xfId="0" applyFont="1" applyFill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165" fontId="2" fillId="5" borderId="2" xfId="0" applyNumberFormat="1" applyFont="1" applyFill="1" applyBorder="1" applyAlignment="1">
      <alignment vertical="center"/>
    </xf>
    <xf numFmtId="165" fontId="5" fillId="5" borderId="1" xfId="1" applyNumberFormat="1" applyFont="1" applyFill="1" applyBorder="1" applyAlignment="1">
      <alignment vertical="center"/>
    </xf>
    <xf numFmtId="9" fontId="2" fillId="5" borderId="2" xfId="0" applyNumberFormat="1" applyFont="1" applyFill="1" applyBorder="1" applyAlignment="1">
      <alignment vertical="center"/>
    </xf>
    <xf numFmtId="0" fontId="2" fillId="5" borderId="2" xfId="0" applyNumberFormat="1" applyFont="1" applyFill="1" applyBorder="1" applyAlignment="1">
      <alignment vertical="center"/>
    </xf>
    <xf numFmtId="166" fontId="5" fillId="5" borderId="1" xfId="2" applyNumberFormat="1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9" fontId="8" fillId="5" borderId="0" xfId="0" applyNumberFormat="1" applyFont="1" applyFill="1"/>
    <xf numFmtId="0" fontId="2" fillId="5" borderId="0" xfId="0" applyFont="1" applyFill="1"/>
    <xf numFmtId="9" fontId="5" fillId="5" borderId="0" xfId="0" applyNumberFormat="1" applyFont="1" applyFill="1" applyAlignment="1">
      <alignment vertical="center"/>
    </xf>
    <xf numFmtId="165" fontId="2" fillId="5" borderId="0" xfId="0" applyNumberFormat="1" applyFont="1" applyFill="1"/>
    <xf numFmtId="2" fontId="0" fillId="5" borderId="0" xfId="0" applyNumberFormat="1" applyFill="1"/>
    <xf numFmtId="0" fontId="0" fillId="5" borderId="0" xfId="0" applyFill="1"/>
    <xf numFmtId="0" fontId="2" fillId="3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/>
    </xf>
    <xf numFmtId="0" fontId="2" fillId="0" borderId="1" xfId="0" applyFont="1" applyBorder="1"/>
    <xf numFmtId="0" fontId="2" fillId="0" borderId="1" xfId="0" quotePrefix="1" applyFont="1" applyBorder="1"/>
    <xf numFmtId="168" fontId="2" fillId="0" borderId="1" xfId="0" applyNumberFormat="1" applyFont="1" applyBorder="1"/>
    <xf numFmtId="9" fontId="2" fillId="0" borderId="1" xfId="1" applyFont="1" applyBorder="1"/>
    <xf numFmtId="0" fontId="2" fillId="0" borderId="1" xfId="0" applyNumberFormat="1" applyFont="1" applyBorder="1"/>
    <xf numFmtId="0" fontId="2" fillId="0" borderId="1" xfId="1" applyNumberFormat="1" applyFont="1" applyBorder="1"/>
    <xf numFmtId="0" fontId="2" fillId="0" borderId="1" xfId="2" applyNumberFormat="1" applyFont="1" applyBorder="1"/>
    <xf numFmtId="165" fontId="2" fillId="0" borderId="7" xfId="0" applyNumberFormat="1" applyFont="1" applyFill="1" applyBorder="1" applyAlignment="1">
      <alignment vertical="center"/>
    </xf>
    <xf numFmtId="165" fontId="5" fillId="0" borderId="6" xfId="1" applyNumberFormat="1" applyFont="1" applyFill="1" applyBorder="1" applyAlignment="1">
      <alignment vertical="center"/>
    </xf>
    <xf numFmtId="9" fontId="2" fillId="0" borderId="7" xfId="0" applyNumberFormat="1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vertical="center"/>
    </xf>
    <xf numFmtId="166" fontId="5" fillId="0" borderId="6" xfId="2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9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166" fontId="5" fillId="0" borderId="0" xfId="2" applyNumberFormat="1" applyFont="1" applyFill="1" applyBorder="1" applyAlignment="1">
      <alignment vertical="center"/>
    </xf>
    <xf numFmtId="0" fontId="0" fillId="0" borderId="0" xfId="0" applyFill="1" applyBorder="1"/>
    <xf numFmtId="0" fontId="10" fillId="0" borderId="0" xfId="0" applyFont="1" applyFill="1" applyBorder="1"/>
    <xf numFmtId="0" fontId="1" fillId="0" borderId="0" xfId="0" applyFont="1" applyFill="1" applyBorder="1"/>
    <xf numFmtId="9" fontId="2" fillId="0" borderId="0" xfId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9" fontId="5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165" fontId="2" fillId="0" borderId="0" xfId="0" applyNumberFormat="1" applyFont="1" applyFill="1" applyBorder="1"/>
    <xf numFmtId="2" fontId="0" fillId="0" borderId="0" xfId="0" applyNumberFormat="1" applyFill="1" applyBorder="1"/>
    <xf numFmtId="0" fontId="2" fillId="5" borderId="0" xfId="0" applyFont="1" applyFill="1" applyBorder="1"/>
    <xf numFmtId="0" fontId="2" fillId="3" borderId="0" xfId="0" applyFont="1" applyFill="1"/>
    <xf numFmtId="0" fontId="2" fillId="0" borderId="6" xfId="0" applyFont="1" applyFill="1" applyBorder="1" applyAlignment="1">
      <alignment horizontal="center" wrapText="1"/>
    </xf>
    <xf numFmtId="0" fontId="12" fillId="3" borderId="1" xfId="3" applyFont="1" applyFill="1" applyBorder="1" applyAlignment="1" applyProtection="1">
      <alignment horizontal="right"/>
    </xf>
    <xf numFmtId="168" fontId="2" fillId="6" borderId="1" xfId="2" applyNumberFormat="1" applyFont="1" applyFill="1" applyBorder="1" applyAlignment="1">
      <alignment vertical="center"/>
    </xf>
    <xf numFmtId="9" fontId="2" fillId="6" borderId="1" xfId="1" applyNumberFormat="1" applyFont="1" applyFill="1" applyBorder="1" applyAlignment="1">
      <alignment vertical="center"/>
    </xf>
    <xf numFmtId="9" fontId="2" fillId="5" borderId="13" xfId="1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2" fontId="2" fillId="0" borderId="1" xfId="0" applyNumberFormat="1" applyFont="1" applyBorder="1"/>
    <xf numFmtId="0" fontId="2" fillId="6" borderId="1" xfId="0" applyFont="1" applyFill="1" applyBorder="1"/>
    <xf numFmtId="168" fontId="1" fillId="6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64" fontId="5" fillId="0" borderId="1" xfId="2" applyNumberFormat="1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164" fontId="8" fillId="0" borderId="1" xfId="2" applyFont="1" applyBorder="1"/>
    <xf numFmtId="0" fontId="2" fillId="0" borderId="1" xfId="0" applyNumberFormat="1" applyFont="1" applyBorder="1" applyAlignment="1">
      <alignment vertical="center" wrapText="1"/>
    </xf>
    <xf numFmtId="0" fontId="0" fillId="3" borderId="0" xfId="0" applyFill="1"/>
    <xf numFmtId="0" fontId="17" fillId="3" borderId="0" xfId="0" applyFont="1" applyFill="1"/>
    <xf numFmtId="0" fontId="18" fillId="7" borderId="1" xfId="0" applyFont="1" applyFill="1" applyBorder="1"/>
    <xf numFmtId="0" fontId="0" fillId="7" borderId="2" xfId="0" applyFill="1" applyBorder="1" applyAlignment="1"/>
    <xf numFmtId="0" fontId="0" fillId="7" borderId="4" xfId="0" applyFill="1" applyBorder="1" applyAlignment="1"/>
    <xf numFmtId="0" fontId="0" fillId="7" borderId="5" xfId="0" applyFill="1" applyBorder="1" applyAlignment="1"/>
    <xf numFmtId="0" fontId="19" fillId="7" borderId="1" xfId="0" applyFont="1" applyFill="1" applyBorder="1"/>
    <xf numFmtId="0" fontId="20" fillId="3" borderId="0" xfId="0" applyFont="1" applyFill="1"/>
    <xf numFmtId="0" fontId="21" fillId="3" borderId="0" xfId="0" applyFont="1" applyFill="1"/>
    <xf numFmtId="0" fontId="22" fillId="3" borderId="0" xfId="0" applyFont="1" applyFill="1"/>
    <xf numFmtId="0" fontId="23" fillId="3" borderId="0" xfId="0" applyFont="1" applyFill="1"/>
    <xf numFmtId="0" fontId="23" fillId="7" borderId="1" xfId="0" applyFont="1" applyFill="1" applyBorder="1"/>
    <xf numFmtId="0" fontId="23" fillId="3" borderId="0" xfId="0" applyFont="1" applyFill="1" applyBorder="1"/>
    <xf numFmtId="0" fontId="23" fillId="7" borderId="1" xfId="0" applyFont="1" applyFill="1" applyBorder="1" applyAlignment="1">
      <alignment horizontal="center"/>
    </xf>
    <xf numFmtId="0" fontId="23" fillId="2" borderId="1" xfId="0" applyFont="1" applyFill="1" applyBorder="1"/>
    <xf numFmtId="0" fontId="23" fillId="2" borderId="2" xfId="0" applyFont="1" applyFill="1" applyBorder="1" applyAlignment="1"/>
    <xf numFmtId="0" fontId="23" fillId="2" borderId="5" xfId="0" applyFont="1" applyFill="1" applyBorder="1" applyAlignment="1"/>
    <xf numFmtId="0" fontId="23" fillId="2" borderId="2" xfId="0" applyFont="1" applyFill="1" applyBorder="1"/>
    <xf numFmtId="0" fontId="23" fillId="2" borderId="4" xfId="0" applyFont="1" applyFill="1" applyBorder="1"/>
    <xf numFmtId="0" fontId="23" fillId="2" borderId="5" xfId="0" applyFont="1" applyFill="1" applyBorder="1"/>
    <xf numFmtId="0" fontId="24" fillId="2" borderId="1" xfId="0" applyFont="1" applyFill="1" applyBorder="1"/>
    <xf numFmtId="0" fontId="23" fillId="2" borderId="6" xfId="0" applyFont="1" applyFill="1" applyBorder="1"/>
    <xf numFmtId="0" fontId="23" fillId="2" borderId="17" xfId="0" applyFont="1" applyFill="1" applyBorder="1"/>
    <xf numFmtId="0" fontId="23" fillId="2" borderId="18" xfId="0" applyFont="1" applyFill="1" applyBorder="1"/>
    <xf numFmtId="0" fontId="23" fillId="2" borderId="19" xfId="0" applyFont="1" applyFill="1" applyBorder="1"/>
    <xf numFmtId="0" fontId="23" fillId="2" borderId="20" xfId="0" applyFont="1" applyFill="1" applyBorder="1"/>
    <xf numFmtId="0" fontId="23" fillId="7" borderId="21" xfId="0" applyFont="1" applyFill="1" applyBorder="1"/>
    <xf numFmtId="0" fontId="23" fillId="2" borderId="22" xfId="0" applyFont="1" applyFill="1" applyBorder="1"/>
    <xf numFmtId="0" fontId="23" fillId="7" borderId="23" xfId="0" applyFont="1" applyFill="1" applyBorder="1"/>
    <xf numFmtId="0" fontId="23" fillId="7" borderId="24" xfId="0" applyFont="1" applyFill="1" applyBorder="1"/>
    <xf numFmtId="0" fontId="23" fillId="2" borderId="25" xfId="0" applyFont="1" applyFill="1" applyBorder="1"/>
    <xf numFmtId="0" fontId="17" fillId="7" borderId="26" xfId="0" applyFont="1" applyFill="1" applyBorder="1"/>
    <xf numFmtId="0" fontId="0" fillId="7" borderId="27" xfId="0" applyFill="1" applyBorder="1"/>
    <xf numFmtId="0" fontId="0" fillId="7" borderId="28" xfId="0" applyFill="1" applyBorder="1"/>
    <xf numFmtId="0" fontId="0" fillId="7" borderId="29" xfId="0" applyFill="1" applyBorder="1"/>
    <xf numFmtId="0" fontId="0" fillId="7" borderId="0" xfId="0" applyFill="1" applyBorder="1"/>
    <xf numFmtId="0" fontId="0" fillId="7" borderId="30" xfId="0" applyFill="1" applyBorder="1"/>
    <xf numFmtId="0" fontId="0" fillId="7" borderId="31" xfId="0" applyFill="1" applyBorder="1"/>
    <xf numFmtId="0" fontId="0" fillId="7" borderId="32" xfId="0" applyFill="1" applyBorder="1"/>
    <xf numFmtId="0" fontId="0" fillId="7" borderId="33" xfId="0" applyFill="1" applyBorder="1"/>
    <xf numFmtId="0" fontId="27" fillId="3" borderId="0" xfId="0" applyFont="1" applyFill="1"/>
    <xf numFmtId="0" fontId="27" fillId="7" borderId="26" xfId="0" applyFont="1" applyFill="1" applyBorder="1"/>
    <xf numFmtId="0" fontId="28" fillId="3" borderId="1" xfId="3" applyFont="1" applyFill="1" applyBorder="1" applyAlignment="1" applyProtection="1">
      <protection locked="0"/>
    </xf>
    <xf numFmtId="0" fontId="23" fillId="7" borderId="6" xfId="0" applyFont="1" applyFill="1" applyBorder="1" applyAlignment="1">
      <alignment horizontal="center"/>
    </xf>
    <xf numFmtId="0" fontId="23" fillId="2" borderId="18" xfId="0" applyFont="1" applyFill="1" applyBorder="1" applyAlignment="1">
      <alignment horizontal="center"/>
    </xf>
    <xf numFmtId="0" fontId="23" fillId="7" borderId="23" xfId="0" applyFont="1" applyFill="1" applyBorder="1" applyAlignment="1">
      <alignment horizontal="center"/>
    </xf>
    <xf numFmtId="0" fontId="23" fillId="2" borderId="25" xfId="0" applyFont="1" applyFill="1" applyBorder="1" applyAlignment="1">
      <alignment horizontal="center"/>
    </xf>
    <xf numFmtId="49" fontId="23" fillId="7" borderId="1" xfId="0" applyNumberFormat="1" applyFont="1" applyFill="1" applyBorder="1" applyAlignment="1">
      <alignment horizontal="center"/>
    </xf>
    <xf numFmtId="165" fontId="30" fillId="3" borderId="2" xfId="0" applyNumberFormat="1" applyFont="1" applyFill="1" applyBorder="1" applyAlignment="1">
      <alignment horizontal="center"/>
    </xf>
    <xf numFmtId="0" fontId="31" fillId="7" borderId="0" xfId="0" applyFont="1" applyFill="1"/>
    <xf numFmtId="1" fontId="13" fillId="3" borderId="1" xfId="4" applyNumberFormat="1" applyFont="1" applyFill="1" applyBorder="1" applyAlignment="1" applyProtection="1">
      <alignment horizontal="center"/>
      <protection locked="0"/>
    </xf>
    <xf numFmtId="167" fontId="13" fillId="3" borderId="1" xfId="4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65" fontId="29" fillId="3" borderId="2" xfId="0" applyNumberFormat="1" applyFont="1" applyFill="1" applyBorder="1" applyAlignment="1">
      <alignment horizontal="center"/>
    </xf>
    <xf numFmtId="165" fontId="29" fillId="3" borderId="5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</cellXfs>
  <cellStyles count="6">
    <cellStyle name="Hyperkobling 2" xfId="5" xr:uid="{00000000-0005-0000-0000-000000000000}"/>
    <cellStyle name="Komma" xfId="2" builtinId="3"/>
    <cellStyle name="Normal" xfId="0" builtinId="0"/>
    <cellStyle name="Normal 2" xfId="3" xr:uid="{00000000-0005-0000-0000-000003000000}"/>
    <cellStyle name="Normal 3" xfId="4" xr:uid="{00000000-0005-0000-0000-000004000000}"/>
    <cellStyle name="Prosent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33CC33"/>
      <color rgb="FFFF0000"/>
      <color rgb="FFFF0066"/>
      <color rgb="FFFF66FF"/>
      <color rgb="FF00CC99"/>
      <color rgb="FF0000FF"/>
      <color rgb="FF00FF00"/>
      <color rgb="FF00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Relative avvik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7753613096785731E-2"/>
          <c:y val="6.5811258492699143E-2"/>
          <c:w val="0.71382409193047658"/>
          <c:h val="0.87463280593544213"/>
        </c:manualLayout>
      </c:layout>
      <c:lineChart>
        <c:grouping val="standard"/>
        <c:varyColors val="0"/>
        <c:ser>
          <c:idx val="0"/>
          <c:order val="0"/>
          <c:tx>
            <c:strRef>
              <c:f>' Beregninger NT-proBNP ARK2'!$AG$3:$AG$4</c:f>
              <c:strCache>
                <c:ptCount val="2"/>
                <c:pt idx="0">
                  <c:v>1</c:v>
                </c:pt>
                <c:pt idx="1">
                  <c:v> 6 271.6 </c:v>
                </c:pt>
              </c:strCache>
            </c:strRef>
          </c:tx>
          <c:spPr>
            <a:ln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ARK2'!$AG$5:$AG$11</c:f>
              <c:numCache>
                <c:formatCode>0%</c:formatCode>
                <c:ptCount val="7"/>
                <c:pt idx="0">
                  <c:v>2.9242936411760789E-2</c:v>
                </c:pt>
                <c:pt idx="1">
                  <c:v>4.7962242489954621E-2</c:v>
                </c:pt>
                <c:pt idx="2">
                  <c:v>-3.7311053000830263E-3</c:v>
                </c:pt>
                <c:pt idx="3">
                  <c:v>3.5541169717456356E-2</c:v>
                </c:pt>
                <c:pt idx="4">
                  <c:v>1.9675999744881656E-2</c:v>
                </c:pt>
                <c:pt idx="5">
                  <c:v>3.3356719178518901E-2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E-48FA-AB68-9DDEC80DC98A}"/>
            </c:ext>
          </c:extLst>
        </c:ser>
        <c:ser>
          <c:idx val="1"/>
          <c:order val="1"/>
          <c:tx>
            <c:strRef>
              <c:f>' Beregninger NT-proBNP ARK2'!$AH$3:$AH$4</c:f>
              <c:strCache>
                <c:ptCount val="2"/>
                <c:pt idx="0">
                  <c:v>2</c:v>
                </c:pt>
                <c:pt idx="1">
                  <c:v> 897.5 </c:v>
                </c:pt>
              </c:strCache>
            </c:strRef>
          </c:tx>
          <c:spPr>
            <a:ln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ARK2'!$AH$5:$AH$11</c:f>
              <c:numCache>
                <c:formatCode>0%</c:formatCode>
                <c:ptCount val="7"/>
                <c:pt idx="0">
                  <c:v>2.9526462395543129E-2</c:v>
                </c:pt>
                <c:pt idx="1">
                  <c:v>2.2952646239554397E-2</c:v>
                </c:pt>
                <c:pt idx="2">
                  <c:v>-3.4986072423398351E-2</c:v>
                </c:pt>
                <c:pt idx="3">
                  <c:v>6.5626740947075213E-2</c:v>
                </c:pt>
                <c:pt idx="4">
                  <c:v>-3.7883008356546233E-3</c:v>
                </c:pt>
                <c:pt idx="5">
                  <c:v>1.4484679665738076E-2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E-48FA-AB68-9DDEC80DC98A}"/>
            </c:ext>
          </c:extLst>
        </c:ser>
        <c:ser>
          <c:idx val="2"/>
          <c:order val="2"/>
          <c:tx>
            <c:strRef>
              <c:f>' Beregninger NT-proBNP ARK2'!$AI$3:$AI$4</c:f>
              <c:strCache>
                <c:ptCount val="2"/>
                <c:pt idx="0">
                  <c:v>3</c:v>
                </c:pt>
                <c:pt idx="1">
                  <c:v> 93.6 </c:v>
                </c:pt>
              </c:strCache>
            </c:strRef>
          </c:tx>
          <c:spPr>
            <a:ln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ARK2'!$AI$5:$AI$11</c:f>
              <c:numCache>
                <c:formatCode>0%</c:formatCode>
                <c:ptCount val="7"/>
                <c:pt idx="0">
                  <c:v>8.9743589743589869E-2</c:v>
                </c:pt>
                <c:pt idx="1">
                  <c:v>1.1752136752136932E-2</c:v>
                </c:pt>
                <c:pt idx="2">
                  <c:v>-1.8162393162392987E-2</c:v>
                </c:pt>
                <c:pt idx="3">
                  <c:v>0</c:v>
                </c:pt>
                <c:pt idx="4">
                  <c:v>-1.4957264957264904E-2</c:v>
                </c:pt>
                <c:pt idx="5">
                  <c:v>4.0598290598290676E-2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E-48FA-AB68-9DDEC80DC98A}"/>
            </c:ext>
          </c:extLst>
        </c:ser>
        <c:ser>
          <c:idx val="3"/>
          <c:order val="3"/>
          <c:tx>
            <c:strRef>
              <c:f>' Beregninger NT-proBNP ARK2'!$AJ$3:$AJ$4</c:f>
              <c:strCache>
                <c:ptCount val="2"/>
                <c:pt idx="0">
                  <c:v>4</c:v>
                </c:pt>
                <c:pt idx="1">
                  <c:v> 215.8 </c:v>
                </c:pt>
              </c:strCache>
            </c:strRef>
          </c:tx>
          <c:spPr>
            <a:ln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ARK2'!$AJ$5:$AJ$11</c:f>
              <c:numCache>
                <c:formatCode>0%</c:formatCode>
                <c:ptCount val="7"/>
                <c:pt idx="0">
                  <c:v>-8.4337349397590411E-2</c:v>
                </c:pt>
                <c:pt idx="1">
                  <c:v>-9.731232622798891E-2</c:v>
                </c:pt>
                <c:pt idx="2">
                  <c:v>-0.13392029657089899</c:v>
                </c:pt>
                <c:pt idx="3">
                  <c:v>-9.1288229842446778E-2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E-48FA-AB68-9DDEC80DC98A}"/>
            </c:ext>
          </c:extLst>
        </c:ser>
        <c:ser>
          <c:idx val="4"/>
          <c:order val="4"/>
          <c:tx>
            <c:strRef>
              <c:f>' Beregninger NT-proBNP ARK2'!$AK$3:$AK$4</c:f>
              <c:strCache>
                <c:ptCount val="2"/>
                <c:pt idx="0">
                  <c:v>5</c:v>
                </c:pt>
                <c:pt idx="1">
                  <c:v> 20 642.0 </c:v>
                </c:pt>
              </c:strCache>
            </c:strRef>
          </c:tx>
          <c:spPr>
            <a:ln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ARK2'!$AK$5:$AK$11</c:f>
              <c:numCache>
                <c:formatCode>0%</c:formatCode>
                <c:ptCount val="7"/>
                <c:pt idx="0">
                  <c:v>2.1218874140102706E-2</c:v>
                </c:pt>
                <c:pt idx="1">
                  <c:v>1.8210444724348518E-2</c:v>
                </c:pt>
                <c:pt idx="2">
                  <c:v>-0.1116752252688693</c:v>
                </c:pt>
                <c:pt idx="3">
                  <c:v>1.0139521364208814E-2</c:v>
                </c:pt>
                <c:pt idx="4">
                  <c:v>1.6863676000387517E-2</c:v>
                </c:pt>
                <c:pt idx="5">
                  <c:v>-4.3363046216451817E-2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E-48FA-AB68-9DDEC80DC98A}"/>
            </c:ext>
          </c:extLst>
        </c:ser>
        <c:ser>
          <c:idx val="5"/>
          <c:order val="5"/>
          <c:tx>
            <c:strRef>
              <c:f>' Beregninger NT-proBNP ARK2'!$AL$3:$AL$4</c:f>
              <c:strCache>
                <c:ptCount val="2"/>
                <c:pt idx="0">
                  <c:v>6</c:v>
                </c:pt>
                <c:pt idx="1">
                  <c:v> 596.7 </c:v>
                </c:pt>
              </c:strCache>
            </c:strRef>
          </c:tx>
          <c:spPr>
            <a:ln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ARK2'!$AL$5:$AL$11</c:f>
              <c:numCache>
                <c:formatCode>0%</c:formatCode>
                <c:ptCount val="7"/>
                <c:pt idx="0">
                  <c:v>-1.0055304172951196E-2</c:v>
                </c:pt>
                <c:pt idx="1">
                  <c:v>1.8769901122842159E-2</c:v>
                </c:pt>
                <c:pt idx="2">
                  <c:v>1.8434724317077267E-2</c:v>
                </c:pt>
                <c:pt idx="3">
                  <c:v>6.5862242332830556E-2</c:v>
                </c:pt>
                <c:pt idx="4">
                  <c:v>-6.7035361153022777E-4</c:v>
                </c:pt>
                <c:pt idx="5">
                  <c:v>1.2736718619071441E-2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E-48FA-AB68-9DDEC80DC98A}"/>
            </c:ext>
          </c:extLst>
        </c:ser>
        <c:ser>
          <c:idx val="6"/>
          <c:order val="6"/>
          <c:tx>
            <c:strRef>
              <c:f>' Beregninger NT-proBNP ARK2'!$AM$3:$AM$4</c:f>
              <c:strCache>
                <c:ptCount val="2"/>
                <c:pt idx="0">
                  <c:v>7</c:v>
                </c:pt>
                <c:pt idx="1">
                  <c:v> 4 895.4 </c:v>
                </c:pt>
              </c:strCache>
            </c:strRef>
          </c:tx>
          <c:spPr>
            <a:ln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ARK2'!$AM$5:$AM$11</c:f>
              <c:numCache>
                <c:formatCode>0%</c:formatCode>
                <c:ptCount val="7"/>
                <c:pt idx="0">
                  <c:v>-0.12285002247007393</c:v>
                </c:pt>
                <c:pt idx="1">
                  <c:v>-9.3169097520120814E-2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E-48FA-AB68-9DDEC80DC98A}"/>
            </c:ext>
          </c:extLst>
        </c:ser>
        <c:ser>
          <c:idx val="7"/>
          <c:order val="7"/>
          <c:tx>
            <c:strRef>
              <c:f>' Beregninger NT-proBNP ARK2'!$AN$3:$AN$4</c:f>
              <c:strCache>
                <c:ptCount val="2"/>
                <c:pt idx="0">
                  <c:v>8</c:v>
                </c:pt>
                <c:pt idx="1">
                  <c:v> 455.5 </c:v>
                </c:pt>
              </c:strCache>
            </c:strRef>
          </c:tx>
          <c:spPr>
            <a:ln w="28575"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ARK2'!$AN$5:$AN$11</c:f>
              <c:numCache>
                <c:formatCode>0%</c:formatCode>
                <c:ptCount val="7"/>
                <c:pt idx="0">
                  <c:v>7.6399560922063792E-2</c:v>
                </c:pt>
                <c:pt idx="1">
                  <c:v>4.8079034028539969E-2</c:v>
                </c:pt>
                <c:pt idx="2">
                  <c:v>-2.6344676180021231E-3</c:v>
                </c:pt>
                <c:pt idx="3">
                  <c:v>4.324917672886941E-2</c:v>
                </c:pt>
                <c:pt idx="4">
                  <c:v>6.7178924259056139E-2</c:v>
                </c:pt>
                <c:pt idx="5">
                  <c:v>0.11525795828759611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E-48FA-AB68-9DDEC80DC98A}"/>
            </c:ext>
          </c:extLst>
        </c:ser>
        <c:ser>
          <c:idx val="8"/>
          <c:order val="8"/>
          <c:tx>
            <c:strRef>
              <c:f>' Beregninger NT-proBNP ARK2'!$AO$3:$AO$4</c:f>
              <c:strCache>
                <c:ptCount val="2"/>
                <c:pt idx="0">
                  <c:v>9</c:v>
                </c:pt>
                <c:pt idx="1">
                  <c:v> 1 353.9 </c:v>
                </c:pt>
              </c:strCache>
            </c:strRef>
          </c:tx>
          <c:spPr>
            <a:ln w="28575"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ARK2'!$AO$5:$AO$11</c:f>
              <c:numCache>
                <c:formatCode>0%</c:formatCode>
                <c:ptCount val="7"/>
                <c:pt idx="0">
                  <c:v>-3.8481424034271461E-2</c:v>
                </c:pt>
                <c:pt idx="1">
                  <c:v>-7.6445823177487271E-2</c:v>
                </c:pt>
                <c:pt idx="2">
                  <c:v>4.1361991284436517E-3</c:v>
                </c:pt>
                <c:pt idx="3">
                  <c:v>-7.0093803087377227E-2</c:v>
                </c:pt>
                <c:pt idx="4">
                  <c:v>2.7771622719550804E-2</c:v>
                </c:pt>
                <c:pt idx="5">
                  <c:v>6.4480389984489239E-2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E-48FA-AB68-9DDEC80DC98A}"/>
            </c:ext>
          </c:extLst>
        </c:ser>
        <c:ser>
          <c:idx val="9"/>
          <c:order val="9"/>
          <c:tx>
            <c:strRef>
              <c:f>' Beregninger NT-proBNP ARK2'!$AP$3:$AP$4</c:f>
              <c:strCache>
                <c:ptCount val="2"/>
                <c:pt idx="0">
                  <c:v>10</c:v>
                </c:pt>
                <c:pt idx="1">
                  <c:v> 86.0 </c:v>
                </c:pt>
              </c:strCache>
            </c:strRef>
          </c:tx>
          <c:spPr>
            <a:ln w="28575"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ARK2'!$AP$5:$AP$11</c:f>
              <c:numCache>
                <c:formatCode>0%</c:formatCode>
                <c:ptCount val="7"/>
                <c:pt idx="0">
                  <c:v>0.11627906976744184</c:v>
                </c:pt>
                <c:pt idx="1">
                  <c:v>0.11627906976744184</c:v>
                </c:pt>
                <c:pt idx="2">
                  <c:v>-9.3023255813953543E-2</c:v>
                </c:pt>
                <c:pt idx="3">
                  <c:v>9.5348837209302317E-2</c:v>
                </c:pt>
                <c:pt idx="4">
                  <c:v>9.3023255813953432E-2</c:v>
                </c:pt>
                <c:pt idx="5">
                  <c:v>0.12906976744186038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E-48FA-AB68-9DDEC80DC98A}"/>
            </c:ext>
          </c:extLst>
        </c:ser>
        <c:ser>
          <c:idx val="10"/>
          <c:order val="10"/>
          <c:tx>
            <c:strRef>
              <c:f>' Beregninger NT-proBNP ARK2'!$AQ$3:$AQ$4</c:f>
              <c:strCache>
                <c:ptCount val="2"/>
                <c:pt idx="0">
                  <c:v>11</c:v>
                </c:pt>
                <c:pt idx="1">
                  <c:v> 5 381.0 </c:v>
                </c:pt>
              </c:strCache>
            </c:strRef>
          </c:tx>
          <c:spPr>
            <a:ln w="28575"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ARK2'!$AQ$5:$AQ$11</c:f>
              <c:numCache>
                <c:formatCode>0%</c:formatCode>
                <c:ptCount val="7"/>
                <c:pt idx="0">
                  <c:v>0.1232112990150529</c:v>
                </c:pt>
                <c:pt idx="1">
                  <c:v>0.12559003902620325</c:v>
                </c:pt>
                <c:pt idx="2">
                  <c:v>4.9061512729975831E-2</c:v>
                </c:pt>
                <c:pt idx="3">
                  <c:v>5.5733135104998999E-2</c:v>
                </c:pt>
                <c:pt idx="4">
                  <c:v>0.12060955212785718</c:v>
                </c:pt>
                <c:pt idx="5">
                  <c:v>2.3936071362200328E-2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EBE-48FA-AB68-9DDEC80DC98A}"/>
            </c:ext>
          </c:extLst>
        </c:ser>
        <c:ser>
          <c:idx val="11"/>
          <c:order val="11"/>
          <c:tx>
            <c:strRef>
              <c:f>' Beregninger NT-proBNP ARK2'!$AR$3:$AR$4</c:f>
              <c:strCache>
                <c:ptCount val="2"/>
                <c:pt idx="0">
                  <c:v>12</c:v>
                </c:pt>
                <c:pt idx="1">
                  <c:v> 105.1 </c:v>
                </c:pt>
              </c:strCache>
            </c:strRef>
          </c:tx>
          <c:spPr>
            <a:ln w="28575"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ARK2'!$AR$5:$AR$11</c:f>
              <c:numCache>
                <c:formatCode>0%</c:formatCode>
                <c:ptCount val="7"/>
                <c:pt idx="0">
                  <c:v>-2.2835394862036118E-2</c:v>
                </c:pt>
                <c:pt idx="1">
                  <c:v>-3.7107516650808692E-2</c:v>
                </c:pt>
                <c:pt idx="2">
                  <c:v>-9.1341579448144583E-2</c:v>
                </c:pt>
                <c:pt idx="3">
                  <c:v>-9.6098953377735441E-2</c:v>
                </c:pt>
                <c:pt idx="4">
                  <c:v>-1.9980970504281603E-2</c:v>
                </c:pt>
                <c:pt idx="5">
                  <c:v>-6.0894386298762981E-2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EBE-48FA-AB68-9DDEC80DC98A}"/>
            </c:ext>
          </c:extLst>
        </c:ser>
        <c:ser>
          <c:idx val="12"/>
          <c:order val="12"/>
          <c:tx>
            <c:strRef>
              <c:f>' Beregninger NT-proBNP ARK2'!$AS$3:$AS$4</c:f>
              <c:strCache>
                <c:ptCount val="2"/>
                <c:pt idx="0">
                  <c:v>13</c:v>
                </c:pt>
                <c:pt idx="1">
                  <c:v> 258.1 </c:v>
                </c:pt>
              </c:strCache>
            </c:strRef>
          </c:tx>
          <c:spPr>
            <a:ln w="28575"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ARK2'!$AS$5:$AS$11</c:f>
              <c:numCache>
                <c:formatCode>0%</c:formatCode>
                <c:ptCount val="7"/>
                <c:pt idx="0">
                  <c:v>-3.138318481208846E-2</c:v>
                </c:pt>
                <c:pt idx="1">
                  <c:v>5.0368074389770534E-3</c:v>
                </c:pt>
                <c:pt idx="2">
                  <c:v>-0.11274699728787296</c:v>
                </c:pt>
                <c:pt idx="3">
                  <c:v>-9.6861681518791265E-2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EBE-48FA-AB68-9DDEC80DC98A}"/>
            </c:ext>
          </c:extLst>
        </c:ser>
        <c:ser>
          <c:idx val="13"/>
          <c:order val="13"/>
          <c:tx>
            <c:strRef>
              <c:f>' Beregninger NT-proBNP ARK2'!$AT$3:$AT$4</c:f>
              <c:strCache>
                <c:ptCount val="2"/>
                <c:pt idx="0">
                  <c:v>14</c:v>
                </c:pt>
                <c:pt idx="1">
                  <c:v> 2 213.1 </c:v>
                </c:pt>
              </c:strCache>
            </c:strRef>
          </c:tx>
          <c:spPr>
            <a:ln w="28575"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ARK2'!$AT$5:$AT$11</c:f>
              <c:numCache>
                <c:formatCode>0%</c:formatCode>
                <c:ptCount val="7"/>
                <c:pt idx="0">
                  <c:v>0</c:v>
                </c:pt>
                <c:pt idx="1">
                  <c:v>-9.6380642537616912E-2</c:v>
                </c:pt>
                <c:pt idx="2">
                  <c:v>-8.1695359450544514E-2</c:v>
                </c:pt>
                <c:pt idx="3">
                  <c:v>4.0215082915366906E-3</c:v>
                </c:pt>
                <c:pt idx="4">
                  <c:v>-5.8334462970493828E-2</c:v>
                </c:pt>
                <c:pt idx="5">
                  <c:v>-9.1139126112692481E-2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EBE-48FA-AB68-9DDEC80DC98A}"/>
            </c:ext>
          </c:extLst>
        </c:ser>
        <c:ser>
          <c:idx val="14"/>
          <c:order val="14"/>
          <c:tx>
            <c:strRef>
              <c:f>' Beregninger NT-proBNP ARK2'!$AU$3:$AU$4</c:f>
              <c:strCache>
                <c:ptCount val="2"/>
                <c:pt idx="0">
                  <c:v>15</c:v>
                </c:pt>
                <c:pt idx="1">
                  <c:v> 310.2 </c:v>
                </c:pt>
              </c:strCache>
            </c:strRef>
          </c:tx>
          <c:spPr>
            <a:ln w="28575"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ARK2'!$AU$5:$AU$11</c:f>
              <c:numCache>
                <c:formatCode>0%</c:formatCode>
                <c:ptCount val="7"/>
                <c:pt idx="0">
                  <c:v>0</c:v>
                </c:pt>
                <c:pt idx="1">
                  <c:v>-0.11025145067698261</c:v>
                </c:pt>
                <c:pt idx="2">
                  <c:v>-5.9316569954867782E-2</c:v>
                </c:pt>
                <c:pt idx="3">
                  <c:v>2.0309477756286221E-2</c:v>
                </c:pt>
                <c:pt idx="4">
                  <c:v>-7.6402321083172131E-2</c:v>
                </c:pt>
                <c:pt idx="5">
                  <c:v>-6.8987749838813617E-2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EBE-48FA-AB68-9DDEC80DC98A}"/>
            </c:ext>
          </c:extLst>
        </c:ser>
        <c:ser>
          <c:idx val="15"/>
          <c:order val="15"/>
          <c:tx>
            <c:strRef>
              <c:f>' Beregninger NT-proBNP ARK2'!$AV$3:$AV$4</c:f>
              <c:strCache>
                <c:ptCount val="2"/>
                <c:pt idx="0">
                  <c:v>16</c:v>
                </c:pt>
                <c:pt idx="1">
                  <c:v> 7 291.0 </c:v>
                </c:pt>
              </c:strCache>
            </c:strRef>
          </c:tx>
          <c:spPr>
            <a:ln w="28575"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ARK2'!$AV$5:$AV$11</c:f>
              <c:numCache>
                <c:formatCode>0%</c:formatCode>
                <c:ptCount val="7"/>
                <c:pt idx="0">
                  <c:v>3.1820052119050812E-2</c:v>
                </c:pt>
                <c:pt idx="1">
                  <c:v>4.93759429433549E-3</c:v>
                </c:pt>
                <c:pt idx="2">
                  <c:v>7.6518996022493457E-2</c:v>
                </c:pt>
                <c:pt idx="3">
                  <c:v>8.723083253326025E-2</c:v>
                </c:pt>
                <c:pt idx="4">
                  <c:v>0.10618570840762587</c:v>
                </c:pt>
                <c:pt idx="5">
                  <c:v>8.5351803593471498E-2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EBE-48FA-AB68-9DDEC80DC98A}"/>
            </c:ext>
          </c:extLst>
        </c:ser>
        <c:ser>
          <c:idx val="16"/>
          <c:order val="16"/>
          <c:tx>
            <c:strRef>
              <c:f>' Beregninger NT-proBNP ARK2'!$AW$3:$AW$4</c:f>
              <c:strCache>
                <c:ptCount val="2"/>
                <c:pt idx="0">
                  <c:v>17</c:v>
                </c:pt>
                <c:pt idx="1">
                  <c:v> 1 031.0 </c:v>
                </c:pt>
              </c:strCache>
            </c:strRef>
          </c:tx>
          <c:spPr>
            <a:ln w="28575"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ARK2'!$AW$5:$AW$11</c:f>
              <c:numCache>
                <c:formatCode>0%</c:formatCode>
                <c:ptCount val="7"/>
                <c:pt idx="0">
                  <c:v>-7.371483996120276E-2</c:v>
                </c:pt>
                <c:pt idx="1">
                  <c:v>-5.712900096993212E-2</c:v>
                </c:pt>
                <c:pt idx="2">
                  <c:v>-3.4335596508244359E-2</c:v>
                </c:pt>
                <c:pt idx="3">
                  <c:v>9.9903006789524795E-2</c:v>
                </c:pt>
                <c:pt idx="4">
                  <c:v>8.8554801163918562E-2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EBE-48FA-AB68-9DDEC80DC98A}"/>
            </c:ext>
          </c:extLst>
        </c:ser>
        <c:ser>
          <c:idx val="17"/>
          <c:order val="17"/>
          <c:tx>
            <c:strRef>
              <c:f>' Beregninger NT-proBNP ARK2'!$AX$3:$AX$4</c:f>
              <c:strCache>
                <c:ptCount val="2"/>
                <c:pt idx="0">
                  <c:v>18</c:v>
                </c:pt>
                <c:pt idx="1">
                  <c:v> 157.0 </c:v>
                </c:pt>
              </c:strCache>
            </c:strRef>
          </c:tx>
          <c:spPr>
            <a:ln w="28575"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ARK2'!$AX$5:$AX$11</c:f>
              <c:numCache>
                <c:formatCode>0%</c:formatCode>
                <c:ptCount val="7"/>
                <c:pt idx="0">
                  <c:v>-5.0955414012738842E-2</c:v>
                </c:pt>
                <c:pt idx="1">
                  <c:v>-3.8216560509554132E-3</c:v>
                </c:pt>
                <c:pt idx="2">
                  <c:v>5.1592356687897967E-2</c:v>
                </c:pt>
                <c:pt idx="3">
                  <c:v>5.0955414012738842E-2</c:v>
                </c:pt>
                <c:pt idx="4">
                  <c:v>0.14267515923566876</c:v>
                </c:pt>
                <c:pt idx="5">
                  <c:v>0.13184713375796164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EBE-48FA-AB68-9DDEC80DC98A}"/>
            </c:ext>
          </c:extLst>
        </c:ser>
        <c:ser>
          <c:idx val="18"/>
          <c:order val="18"/>
          <c:tx>
            <c:strRef>
              <c:f>' Beregninger NT-proBNP ARK2'!$AY$3:$AY$4</c:f>
              <c:strCache>
                <c:ptCount val="2"/>
                <c:pt idx="0">
                  <c:v>19</c:v>
                </c:pt>
                <c:pt idx="1">
                  <c:v> 109.4 </c:v>
                </c:pt>
              </c:strCache>
            </c:strRef>
          </c:tx>
          <c:spPr>
            <a:ln w="28575"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ARK2'!$AY$5:$AY$11</c:f>
              <c:numCache>
                <c:formatCode>0%</c:formatCode>
                <c:ptCount val="7"/>
                <c:pt idx="0">
                  <c:v>2.3765996343692919E-2</c:v>
                </c:pt>
                <c:pt idx="1">
                  <c:v>-3.1992687385740348E-2</c:v>
                </c:pt>
                <c:pt idx="2">
                  <c:v>3.9305301645338186E-2</c:v>
                </c:pt>
                <c:pt idx="3">
                  <c:v>-1.2797074954296161E-2</c:v>
                </c:pt>
                <c:pt idx="4">
                  <c:v>7.4954296160877343E-2</c:v>
                </c:pt>
                <c:pt idx="5">
                  <c:v>2.6508226691041914E-2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EBE-48FA-AB68-9DDEC80DC98A}"/>
            </c:ext>
          </c:extLst>
        </c:ser>
        <c:ser>
          <c:idx val="19"/>
          <c:order val="19"/>
          <c:tx>
            <c:strRef>
              <c:f>' Beregninger NT-proBNP ARK2'!$AZ$3:$AZ$4</c:f>
              <c:strCache>
                <c:ptCount val="2"/>
                <c:pt idx="0">
                  <c:v>20</c:v>
                </c:pt>
                <c:pt idx="1">
                  <c:v> 4 938.4 </c:v>
                </c:pt>
              </c:strCache>
            </c:strRef>
          </c:tx>
          <c:spPr>
            <a:ln w="28575"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ARK2'!$AZ$5:$AZ$11</c:f>
              <c:numCache>
                <c:formatCode>0%</c:formatCode>
                <c:ptCount val="7"/>
                <c:pt idx="0">
                  <c:v>-3.6327555483557372E-2</c:v>
                </c:pt>
                <c:pt idx="1">
                  <c:v>-6.8706463631945436E-2</c:v>
                </c:pt>
                <c:pt idx="2">
                  <c:v>2.348938927587918E-3</c:v>
                </c:pt>
                <c:pt idx="3">
                  <c:v>8.2739348776931898E-2</c:v>
                </c:pt>
                <c:pt idx="4">
                  <c:v>6.289486473351702E-2</c:v>
                </c:pt>
                <c:pt idx="5">
                  <c:v>-1.4417625141746271E-2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7EBE-48FA-AB68-9DDEC80DC98A}"/>
            </c:ext>
          </c:extLst>
        </c:ser>
        <c:ser>
          <c:idx val="20"/>
          <c:order val="20"/>
          <c:tx>
            <c:strRef>
              <c:f>' Beregninger NT-proBNP ARK2'!$BA$3:$BA$4</c:f>
              <c:strCache>
                <c:ptCount val="2"/>
                <c:pt idx="0">
                  <c:v>TEa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ARK2'!$BA$5:$BA$11</c:f>
              <c:numCache>
                <c:formatCode>0%</c:formatCode>
                <c:ptCount val="7"/>
                <c:pt idx="0">
                  <c:v>0.13</c:v>
                </c:pt>
                <c:pt idx="1">
                  <c:v>0.13</c:v>
                </c:pt>
                <c:pt idx="2">
                  <c:v>0.13</c:v>
                </c:pt>
                <c:pt idx="3">
                  <c:v>0.13</c:v>
                </c:pt>
                <c:pt idx="4">
                  <c:v>0.13</c:v>
                </c:pt>
                <c:pt idx="5">
                  <c:v>0.13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7EBE-48FA-AB68-9DDEC80DC98A}"/>
            </c:ext>
          </c:extLst>
        </c:ser>
        <c:ser>
          <c:idx val="21"/>
          <c:order val="21"/>
          <c:tx>
            <c:strRef>
              <c:f>' Beregninger NT-proBNP ARK2'!$BB$3:$BB$4</c:f>
              <c:strCache>
                <c:ptCount val="2"/>
                <c:pt idx="0">
                  <c:v>B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ARK2'!$BB$5:$BB$11</c:f>
              <c:numCache>
                <c:formatCode>0%</c:formatCode>
                <c:ptCount val="7"/>
                <c:pt idx="0">
                  <c:v>7.0999999999999994E-2</c:v>
                </c:pt>
                <c:pt idx="1">
                  <c:v>7.0999999999999994E-2</c:v>
                </c:pt>
                <c:pt idx="2">
                  <c:v>7.0999999999999994E-2</c:v>
                </c:pt>
                <c:pt idx="3">
                  <c:v>7.0999999999999994E-2</c:v>
                </c:pt>
                <c:pt idx="4">
                  <c:v>7.0999999999999994E-2</c:v>
                </c:pt>
                <c:pt idx="5">
                  <c:v>7.0999999999999994E-2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7EBE-48FA-AB68-9DDEC80DC98A}"/>
            </c:ext>
          </c:extLst>
        </c:ser>
        <c:ser>
          <c:idx val="22"/>
          <c:order val="22"/>
          <c:tx>
            <c:strRef>
              <c:f>' Beregninger NT-proBNP ARK2'!$BC$3:$BC$4</c:f>
              <c:strCache>
                <c:ptCount val="2"/>
                <c:pt idx="0">
                  <c:v>-B</c:v>
                </c:pt>
              </c:strCache>
            </c:strRef>
          </c:tx>
          <c:spPr>
            <a:ln w="28575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ARK2'!$BC$5:$BC$11</c:f>
              <c:numCache>
                <c:formatCode>0%</c:formatCode>
                <c:ptCount val="7"/>
                <c:pt idx="0">
                  <c:v>-7.0999999999999994E-2</c:v>
                </c:pt>
                <c:pt idx="1">
                  <c:v>-7.0999999999999994E-2</c:v>
                </c:pt>
                <c:pt idx="2">
                  <c:v>-7.0999999999999994E-2</c:v>
                </c:pt>
                <c:pt idx="3">
                  <c:v>-7.0999999999999994E-2</c:v>
                </c:pt>
                <c:pt idx="4">
                  <c:v>-7.0999999999999994E-2</c:v>
                </c:pt>
                <c:pt idx="5">
                  <c:v>-7.0999999999999994E-2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7EBE-48FA-AB68-9DDEC80DC98A}"/>
            </c:ext>
          </c:extLst>
        </c:ser>
        <c:ser>
          <c:idx val="23"/>
          <c:order val="23"/>
          <c:tx>
            <c:strRef>
              <c:f>' Beregninger NT-proBNP ARK2'!$BD$3:$BD$4</c:f>
              <c:strCache>
                <c:ptCount val="2"/>
                <c:pt idx="0">
                  <c:v>-TEa</c:v>
                </c:pt>
              </c:strCache>
            </c:strRef>
          </c:tx>
          <c:spPr>
            <a:ln w="28575">
              <a:solidFill>
                <a:srgbClr val="C0504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ARK2'!$BD$5:$BD$11</c:f>
              <c:numCache>
                <c:formatCode>0%</c:formatCode>
                <c:ptCount val="7"/>
                <c:pt idx="0">
                  <c:v>-0.13</c:v>
                </c:pt>
                <c:pt idx="1">
                  <c:v>-0.13</c:v>
                </c:pt>
                <c:pt idx="2">
                  <c:v>-0.13</c:v>
                </c:pt>
                <c:pt idx="3">
                  <c:v>-0.13</c:v>
                </c:pt>
                <c:pt idx="4">
                  <c:v>-0.13</c:v>
                </c:pt>
                <c:pt idx="5">
                  <c:v>-0.13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7EBE-48FA-AB68-9DDEC80DC98A}"/>
            </c:ext>
          </c:extLst>
        </c:ser>
        <c:ser>
          <c:idx val="24"/>
          <c:order val="24"/>
          <c:tx>
            <c:strRef>
              <c:f>' Beregninger NT-proBNP ARK2'!$BE$3:$BE$4</c:f>
              <c:strCache>
                <c:ptCount val="2"/>
                <c:pt idx="0">
                  <c:v>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 Beregninger NT-proBNP ARK2'!$BF$5:$BF$11</c:f>
                <c:numCache>
                  <c:formatCode>General</c:formatCode>
                  <c:ptCount val="7"/>
                  <c:pt idx="0">
                    <c:v>3.4266038938390288E-2</c:v>
                  </c:pt>
                  <c:pt idx="1">
                    <c:v>3.1841705224737615E-2</c:v>
                  </c:pt>
                  <c:pt idx="2">
                    <c:v>3.0220091696349722E-2</c:v>
                  </c:pt>
                  <c:pt idx="3">
                    <c:v>3.3420152056627628E-2</c:v>
                  </c:pt>
                  <c:pt idx="4">
                    <c:v>3.2394141062660982E-2</c:v>
                  </c:pt>
                  <c:pt idx="5">
                    <c:v>3.6943131477122665E-2</c:v>
                  </c:pt>
                  <c:pt idx="6">
                    <c:v>0</c:v>
                  </c:pt>
                </c:numCache>
              </c:numRef>
            </c:plus>
            <c:minus>
              <c:numRef>
                <c:f>' Beregninger NT-proBNP ARK2'!$BF$5:$BF$11</c:f>
                <c:numCache>
                  <c:formatCode>General</c:formatCode>
                  <c:ptCount val="7"/>
                  <c:pt idx="0">
                    <c:v>3.4266038938390288E-2</c:v>
                  </c:pt>
                  <c:pt idx="1">
                    <c:v>3.1841705224737615E-2</c:v>
                  </c:pt>
                  <c:pt idx="2">
                    <c:v>3.0220091696349722E-2</c:v>
                  </c:pt>
                  <c:pt idx="3">
                    <c:v>3.3420152056627628E-2</c:v>
                  </c:pt>
                  <c:pt idx="4">
                    <c:v>3.2394141062660982E-2</c:v>
                  </c:pt>
                  <c:pt idx="5">
                    <c:v>3.6943131477122665E-2</c:v>
                  </c:pt>
                  <c:pt idx="6">
                    <c:v>0</c:v>
                  </c:pt>
                </c:numCache>
              </c:numRef>
            </c:minus>
            <c:spPr>
              <a:ln w="254000">
                <a:solidFill>
                  <a:sysClr val="windowText" lastClr="000000">
                    <a:alpha val="19000"/>
                  </a:sysClr>
                </a:solidFill>
              </a:ln>
            </c:spPr>
          </c:errBars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ARK2'!$BE$5:$BE$11</c:f>
              <c:numCache>
                <c:formatCode>0%</c:formatCode>
                <c:ptCount val="7"/>
                <c:pt idx="0">
                  <c:v>3.9037417584326783E-3</c:v>
                </c:pt>
                <c:pt idx="1">
                  <c:v>-1.2637337447262215E-2</c:v>
                </c:pt>
                <c:pt idx="2">
                  <c:v>-2.8219520492024117E-2</c:v>
                </c:pt>
                <c:pt idx="3">
                  <c:v>1.9417814932465194E-2</c:v>
                </c:pt>
                <c:pt idx="4">
                  <c:v>3.8014952141464525E-2</c:v>
                </c:pt>
                <c:pt idx="5">
                  <c:v>2.4926614098235815E-2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7EBE-48FA-AB68-9DDEC80DC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72608"/>
        <c:axId val="167574144"/>
      </c:lineChart>
      <c:catAx>
        <c:axId val="16757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600"/>
            </a:pPr>
            <a:endParaRPr lang="nb-NO"/>
          </a:p>
        </c:txPr>
        <c:crossAx val="167574144"/>
        <c:crosses val="autoZero"/>
        <c:auto val="1"/>
        <c:lblAlgn val="ctr"/>
        <c:lblOffset val="100"/>
        <c:noMultiLvlLbl val="0"/>
      </c:catAx>
      <c:valAx>
        <c:axId val="1675741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nb-NO"/>
          </a:p>
        </c:txPr>
        <c:crossAx val="167572608"/>
        <c:crosses val="autoZero"/>
        <c:crossBetween val="between"/>
      </c:valAx>
    </c:plotArea>
    <c:legend>
      <c:legendPos val="r"/>
      <c:legendEntry>
        <c:idx val="22"/>
        <c:delete val="1"/>
      </c:legendEntry>
      <c:legendEntry>
        <c:idx val="23"/>
        <c:delete val="1"/>
      </c:legendEntry>
      <c:layout>
        <c:manualLayout>
          <c:xMode val="edge"/>
          <c:yMode val="edge"/>
          <c:x val="0.82544498575349234"/>
          <c:y val="2.2944410677408086E-2"/>
          <c:w val="0.16816618158012853"/>
          <c:h val="0.84095609652543046"/>
        </c:manualLayout>
      </c:layout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Absulutte avvik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1865463317743617E-2"/>
          <c:y val="6.5097077460816832E-2"/>
          <c:w val="0.92590418386038176"/>
          <c:h val="0.87448229692800361"/>
        </c:manualLayout>
      </c:layout>
      <c:lineChart>
        <c:grouping val="standard"/>
        <c:varyColors val="0"/>
        <c:ser>
          <c:idx val="0"/>
          <c:order val="0"/>
          <c:tx>
            <c:strRef>
              <c:f>' Beregninger NT-proBNP ARK2'!$BH$3:$BH$4</c:f>
              <c:strCache>
                <c:ptCount val="2"/>
                <c:pt idx="0">
                  <c:v>1</c:v>
                </c:pt>
                <c:pt idx="1">
                  <c:v> 6 271.6 </c:v>
                </c:pt>
              </c:strCache>
            </c:strRef>
          </c:tx>
          <c:spPr>
            <a:ln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ARK2'!$BH$5:$BH$11</c:f>
              <c:numCache>
                <c:formatCode>General</c:formatCode>
                <c:ptCount val="7"/>
                <c:pt idx="0">
                  <c:v>183.39999999999964</c:v>
                </c:pt>
                <c:pt idx="1">
                  <c:v>300.79999999999927</c:v>
                </c:pt>
                <c:pt idx="2">
                  <c:v>-23.400000000000546</c:v>
                </c:pt>
                <c:pt idx="3">
                  <c:v>222.89999999999964</c:v>
                </c:pt>
                <c:pt idx="4">
                  <c:v>123.39999999999964</c:v>
                </c:pt>
                <c:pt idx="5">
                  <c:v>209.19999999999982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0E-4CF3-8C2F-7E797594973C}"/>
            </c:ext>
          </c:extLst>
        </c:ser>
        <c:ser>
          <c:idx val="1"/>
          <c:order val="1"/>
          <c:tx>
            <c:strRef>
              <c:f>' Beregninger NT-proBNP ARK2'!$BI$3:$BI$4</c:f>
              <c:strCache>
                <c:ptCount val="2"/>
                <c:pt idx="0">
                  <c:v>2</c:v>
                </c:pt>
                <c:pt idx="1">
                  <c:v> 897.5 </c:v>
                </c:pt>
              </c:strCache>
            </c:strRef>
          </c:tx>
          <c:spPr>
            <a:ln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ARK2'!$BI$5:$BI$11</c:f>
              <c:numCache>
                <c:formatCode>General</c:formatCode>
                <c:ptCount val="7"/>
                <c:pt idx="0">
                  <c:v>26.5</c:v>
                </c:pt>
                <c:pt idx="1">
                  <c:v>20.600000000000023</c:v>
                </c:pt>
                <c:pt idx="2">
                  <c:v>-31.399999999999977</c:v>
                </c:pt>
                <c:pt idx="3">
                  <c:v>58.899999999999977</c:v>
                </c:pt>
                <c:pt idx="4">
                  <c:v>-3.3999999999999773</c:v>
                </c:pt>
                <c:pt idx="5">
                  <c:v>13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0E-4CF3-8C2F-7E797594973C}"/>
            </c:ext>
          </c:extLst>
        </c:ser>
        <c:ser>
          <c:idx val="2"/>
          <c:order val="2"/>
          <c:tx>
            <c:strRef>
              <c:f>' Beregninger NT-proBNP ARK2'!$BJ$3:$BJ$4</c:f>
              <c:strCache>
                <c:ptCount val="2"/>
                <c:pt idx="0">
                  <c:v>3</c:v>
                </c:pt>
                <c:pt idx="1">
                  <c:v> 93.6 </c:v>
                </c:pt>
              </c:strCache>
            </c:strRef>
          </c:tx>
          <c:spPr>
            <a:ln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ARK2'!$BJ$5:$BJ$11</c:f>
              <c:numCache>
                <c:formatCode>General</c:formatCode>
                <c:ptCount val="7"/>
                <c:pt idx="0">
                  <c:v>8.4000000000000057</c:v>
                </c:pt>
                <c:pt idx="1">
                  <c:v>1.1000000000000085</c:v>
                </c:pt>
                <c:pt idx="2">
                  <c:v>-1.6999999999999886</c:v>
                </c:pt>
                <c:pt idx="3">
                  <c:v>0</c:v>
                </c:pt>
                <c:pt idx="4">
                  <c:v>-1.3999999999999915</c:v>
                </c:pt>
                <c:pt idx="5">
                  <c:v>3.8000000000000114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0E-4CF3-8C2F-7E797594973C}"/>
            </c:ext>
          </c:extLst>
        </c:ser>
        <c:ser>
          <c:idx val="3"/>
          <c:order val="3"/>
          <c:tx>
            <c:strRef>
              <c:f>' Beregninger NT-proBNP ARK2'!$BK$3:$BK$4</c:f>
              <c:strCache>
                <c:ptCount val="2"/>
                <c:pt idx="0">
                  <c:v>4</c:v>
                </c:pt>
                <c:pt idx="1">
                  <c:v> 215.8 </c:v>
                </c:pt>
              </c:strCache>
            </c:strRef>
          </c:tx>
          <c:spPr>
            <a:ln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ARK2'!$BK$5:$BK$11</c:f>
              <c:numCache>
                <c:formatCode>General</c:formatCode>
                <c:ptCount val="7"/>
                <c:pt idx="0">
                  <c:v>-18.200000000000017</c:v>
                </c:pt>
                <c:pt idx="1">
                  <c:v>-21</c:v>
                </c:pt>
                <c:pt idx="2">
                  <c:v>-28.900000000000006</c:v>
                </c:pt>
                <c:pt idx="3">
                  <c:v>-19.700000000000017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0E-4CF3-8C2F-7E797594973C}"/>
            </c:ext>
          </c:extLst>
        </c:ser>
        <c:ser>
          <c:idx val="4"/>
          <c:order val="4"/>
          <c:tx>
            <c:strRef>
              <c:f>' Beregninger NT-proBNP ARK2'!$BL$3:$BL$4</c:f>
              <c:strCache>
                <c:ptCount val="2"/>
                <c:pt idx="0">
                  <c:v>5</c:v>
                </c:pt>
                <c:pt idx="1">
                  <c:v> 20 642.0 </c:v>
                </c:pt>
              </c:strCache>
            </c:strRef>
          </c:tx>
          <c:spPr>
            <a:ln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ARK2'!$BL$5:$BL$11</c:f>
              <c:numCache>
                <c:formatCode>General</c:formatCode>
                <c:ptCount val="7"/>
                <c:pt idx="0">
                  <c:v>438</c:v>
                </c:pt>
                <c:pt idx="1">
                  <c:v>375.90000000000146</c:v>
                </c:pt>
                <c:pt idx="2">
                  <c:v>-2305.2000000000007</c:v>
                </c:pt>
                <c:pt idx="3">
                  <c:v>209.29999999999927</c:v>
                </c:pt>
                <c:pt idx="4">
                  <c:v>348.09999999999854</c:v>
                </c:pt>
                <c:pt idx="5">
                  <c:v>-895.09999999999854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0E-4CF3-8C2F-7E797594973C}"/>
            </c:ext>
          </c:extLst>
        </c:ser>
        <c:ser>
          <c:idx val="5"/>
          <c:order val="5"/>
          <c:tx>
            <c:strRef>
              <c:f>' Beregninger NT-proBNP ARK2'!$BM$3:$BM$4</c:f>
              <c:strCache>
                <c:ptCount val="2"/>
                <c:pt idx="0">
                  <c:v>6</c:v>
                </c:pt>
                <c:pt idx="1">
                  <c:v> 596.7 </c:v>
                </c:pt>
              </c:strCache>
            </c:strRef>
          </c:tx>
          <c:spPr>
            <a:ln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ARK2'!$BM$5:$BM$11</c:f>
              <c:numCache>
                <c:formatCode>General</c:formatCode>
                <c:ptCount val="7"/>
                <c:pt idx="0">
                  <c:v>-6</c:v>
                </c:pt>
                <c:pt idx="1">
                  <c:v>11.199999999999932</c:v>
                </c:pt>
                <c:pt idx="2">
                  <c:v>11</c:v>
                </c:pt>
                <c:pt idx="3">
                  <c:v>39.299999999999955</c:v>
                </c:pt>
                <c:pt idx="4">
                  <c:v>-0.40000000000009095</c:v>
                </c:pt>
                <c:pt idx="5">
                  <c:v>7.5999999999999091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10E-4CF3-8C2F-7E797594973C}"/>
            </c:ext>
          </c:extLst>
        </c:ser>
        <c:ser>
          <c:idx val="6"/>
          <c:order val="6"/>
          <c:tx>
            <c:strRef>
              <c:f>' Beregninger NT-proBNP ARK2'!$BN$3:$BN$4</c:f>
              <c:strCache>
                <c:ptCount val="2"/>
                <c:pt idx="0">
                  <c:v>7</c:v>
                </c:pt>
                <c:pt idx="1">
                  <c:v> 4 895.4 </c:v>
                </c:pt>
              </c:strCache>
            </c:strRef>
          </c:tx>
          <c:spPr>
            <a:ln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ARK2'!$BN$5:$BN$11</c:f>
              <c:numCache>
                <c:formatCode>General</c:formatCode>
                <c:ptCount val="7"/>
                <c:pt idx="0">
                  <c:v>-601.39999999999964</c:v>
                </c:pt>
                <c:pt idx="1">
                  <c:v>-456.09999999999945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10E-4CF3-8C2F-7E797594973C}"/>
            </c:ext>
          </c:extLst>
        </c:ser>
        <c:ser>
          <c:idx val="7"/>
          <c:order val="7"/>
          <c:tx>
            <c:strRef>
              <c:f>' Beregninger NT-proBNP ARK2'!$BO$3:$BO$4</c:f>
              <c:strCache>
                <c:ptCount val="2"/>
                <c:pt idx="0">
                  <c:v>8</c:v>
                </c:pt>
                <c:pt idx="1">
                  <c:v> 455.5 </c:v>
                </c:pt>
              </c:strCache>
            </c:strRef>
          </c:tx>
          <c:spPr>
            <a:ln w="28575"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ARK2'!$BO$5:$BO$11</c:f>
              <c:numCache>
                <c:formatCode>General</c:formatCode>
                <c:ptCount val="7"/>
                <c:pt idx="0">
                  <c:v>34.800000000000011</c:v>
                </c:pt>
                <c:pt idx="1">
                  <c:v>21.899999999999977</c:v>
                </c:pt>
                <c:pt idx="2">
                  <c:v>-1.1999999999999886</c:v>
                </c:pt>
                <c:pt idx="3">
                  <c:v>19.699999999999989</c:v>
                </c:pt>
                <c:pt idx="4">
                  <c:v>30.600000000000023</c:v>
                </c:pt>
                <c:pt idx="5">
                  <c:v>52.5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10E-4CF3-8C2F-7E797594973C}"/>
            </c:ext>
          </c:extLst>
        </c:ser>
        <c:ser>
          <c:idx val="8"/>
          <c:order val="8"/>
          <c:tx>
            <c:strRef>
              <c:f>' Beregninger NT-proBNP ARK2'!$BP$3:$BP$4</c:f>
              <c:strCache>
                <c:ptCount val="2"/>
                <c:pt idx="0">
                  <c:v>9</c:v>
                </c:pt>
                <c:pt idx="1">
                  <c:v> 1 353.9 </c:v>
                </c:pt>
              </c:strCache>
            </c:strRef>
          </c:tx>
          <c:spPr>
            <a:ln w="28575"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ARK2'!$BP$5:$BP$11</c:f>
              <c:numCache>
                <c:formatCode>General</c:formatCode>
                <c:ptCount val="7"/>
                <c:pt idx="0">
                  <c:v>-52.100000000000136</c:v>
                </c:pt>
                <c:pt idx="1">
                  <c:v>-103.5</c:v>
                </c:pt>
                <c:pt idx="2">
                  <c:v>5.5999999999999091</c:v>
                </c:pt>
                <c:pt idx="3">
                  <c:v>-94.900000000000091</c:v>
                </c:pt>
                <c:pt idx="4">
                  <c:v>37.599999999999909</c:v>
                </c:pt>
                <c:pt idx="5">
                  <c:v>87.299999999999955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10E-4CF3-8C2F-7E797594973C}"/>
            </c:ext>
          </c:extLst>
        </c:ser>
        <c:ser>
          <c:idx val="9"/>
          <c:order val="9"/>
          <c:tx>
            <c:strRef>
              <c:f>' Beregninger NT-proBNP ARK2'!$BQ$3:$BQ$4</c:f>
              <c:strCache>
                <c:ptCount val="2"/>
                <c:pt idx="0">
                  <c:v>10</c:v>
                </c:pt>
                <c:pt idx="1">
                  <c:v> 86.0 </c:v>
                </c:pt>
              </c:strCache>
            </c:strRef>
          </c:tx>
          <c:spPr>
            <a:ln w="28575"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ARK2'!$BQ$5:$BQ$11</c:f>
              <c:numCache>
                <c:formatCode>General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-8</c:v>
                </c:pt>
                <c:pt idx="3">
                  <c:v>8.2000000000000028</c:v>
                </c:pt>
                <c:pt idx="4">
                  <c:v>8</c:v>
                </c:pt>
                <c:pt idx="5">
                  <c:v>11.099999999999994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10E-4CF3-8C2F-7E797594973C}"/>
            </c:ext>
          </c:extLst>
        </c:ser>
        <c:ser>
          <c:idx val="10"/>
          <c:order val="10"/>
          <c:tx>
            <c:strRef>
              <c:f>' Beregninger NT-proBNP ARK2'!$BR$3:$BR$4</c:f>
              <c:strCache>
                <c:ptCount val="2"/>
                <c:pt idx="0">
                  <c:v>11</c:v>
                </c:pt>
                <c:pt idx="1">
                  <c:v> 5 381.0 </c:v>
                </c:pt>
              </c:strCache>
            </c:strRef>
          </c:tx>
          <c:spPr>
            <a:ln w="28575"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ARK2'!$BR$5:$BR$11</c:f>
              <c:numCache>
                <c:formatCode>General</c:formatCode>
                <c:ptCount val="7"/>
                <c:pt idx="0">
                  <c:v>663</c:v>
                </c:pt>
                <c:pt idx="1">
                  <c:v>675.80000000000018</c:v>
                </c:pt>
                <c:pt idx="2">
                  <c:v>264</c:v>
                </c:pt>
                <c:pt idx="3">
                  <c:v>299.89999999999964</c:v>
                </c:pt>
                <c:pt idx="4">
                  <c:v>649</c:v>
                </c:pt>
                <c:pt idx="5">
                  <c:v>128.80000000000018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10E-4CF3-8C2F-7E797594973C}"/>
            </c:ext>
          </c:extLst>
        </c:ser>
        <c:ser>
          <c:idx val="11"/>
          <c:order val="11"/>
          <c:tx>
            <c:strRef>
              <c:f>' Beregninger NT-proBNP ARK2'!$BS$3:$BS$4</c:f>
              <c:strCache>
                <c:ptCount val="2"/>
                <c:pt idx="0">
                  <c:v>12</c:v>
                </c:pt>
                <c:pt idx="1">
                  <c:v> 105.1 </c:v>
                </c:pt>
              </c:strCache>
            </c:strRef>
          </c:tx>
          <c:spPr>
            <a:ln w="28575"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ARK2'!$BS$5:$BS$11</c:f>
              <c:numCache>
                <c:formatCode>General</c:formatCode>
                <c:ptCount val="7"/>
                <c:pt idx="0">
                  <c:v>-2.3999999999999915</c:v>
                </c:pt>
                <c:pt idx="1">
                  <c:v>-3.8999999999999915</c:v>
                </c:pt>
                <c:pt idx="2">
                  <c:v>-9.5999999999999943</c:v>
                </c:pt>
                <c:pt idx="3">
                  <c:v>-10.099999999999994</c:v>
                </c:pt>
                <c:pt idx="4">
                  <c:v>-2.0999999999999943</c:v>
                </c:pt>
                <c:pt idx="5">
                  <c:v>-6.3999999999999915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10E-4CF3-8C2F-7E797594973C}"/>
            </c:ext>
          </c:extLst>
        </c:ser>
        <c:ser>
          <c:idx val="12"/>
          <c:order val="12"/>
          <c:tx>
            <c:strRef>
              <c:f>' Beregninger NT-proBNP ARK2'!$BT$3:$BT$4</c:f>
              <c:strCache>
                <c:ptCount val="2"/>
                <c:pt idx="0">
                  <c:v>13</c:v>
                </c:pt>
                <c:pt idx="1">
                  <c:v> 258.1 </c:v>
                </c:pt>
              </c:strCache>
            </c:strRef>
          </c:tx>
          <c:spPr>
            <a:ln w="28575"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ARK2'!$BT$5:$BT$11</c:f>
              <c:numCache>
                <c:formatCode>General</c:formatCode>
                <c:ptCount val="7"/>
                <c:pt idx="0">
                  <c:v>-8.1000000000000227</c:v>
                </c:pt>
                <c:pt idx="1">
                  <c:v>1.2999999999999545</c:v>
                </c:pt>
                <c:pt idx="2">
                  <c:v>-29.100000000000023</c:v>
                </c:pt>
                <c:pt idx="3">
                  <c:v>-25.000000000000028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10E-4CF3-8C2F-7E797594973C}"/>
            </c:ext>
          </c:extLst>
        </c:ser>
        <c:ser>
          <c:idx val="13"/>
          <c:order val="13"/>
          <c:tx>
            <c:strRef>
              <c:f>' Beregninger NT-proBNP ARK2'!$BU$3:$BU$4</c:f>
              <c:strCache>
                <c:ptCount val="2"/>
                <c:pt idx="0">
                  <c:v>14</c:v>
                </c:pt>
                <c:pt idx="1">
                  <c:v> 2 213.1 </c:v>
                </c:pt>
              </c:strCache>
            </c:strRef>
          </c:tx>
          <c:spPr>
            <a:ln w="28575"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ARK2'!$BU$5:$BU$11</c:f>
              <c:numCache>
                <c:formatCode>General</c:formatCode>
                <c:ptCount val="7"/>
                <c:pt idx="0">
                  <c:v>0</c:v>
                </c:pt>
                <c:pt idx="1">
                  <c:v>-213.29999999999995</c:v>
                </c:pt>
                <c:pt idx="2">
                  <c:v>-180.79999999999995</c:v>
                </c:pt>
                <c:pt idx="3">
                  <c:v>8.9000000000000909</c:v>
                </c:pt>
                <c:pt idx="4">
                  <c:v>-129.09999999999991</c:v>
                </c:pt>
                <c:pt idx="5">
                  <c:v>-201.69999999999982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10E-4CF3-8C2F-7E797594973C}"/>
            </c:ext>
          </c:extLst>
        </c:ser>
        <c:ser>
          <c:idx val="14"/>
          <c:order val="14"/>
          <c:tx>
            <c:strRef>
              <c:f>' Beregninger NT-proBNP ARK2'!$BV$3:$BV$4</c:f>
              <c:strCache>
                <c:ptCount val="2"/>
                <c:pt idx="0">
                  <c:v>15</c:v>
                </c:pt>
                <c:pt idx="1">
                  <c:v> 310.2 </c:v>
                </c:pt>
              </c:strCache>
            </c:strRef>
          </c:tx>
          <c:spPr>
            <a:ln w="28575"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ARK2'!$BV$5:$BV$11</c:f>
              <c:numCache>
                <c:formatCode>General</c:formatCode>
                <c:ptCount val="7"/>
                <c:pt idx="0">
                  <c:v>0</c:v>
                </c:pt>
                <c:pt idx="1">
                  <c:v>-34.199999999999989</c:v>
                </c:pt>
                <c:pt idx="2">
                  <c:v>-18.399999999999977</c:v>
                </c:pt>
                <c:pt idx="3">
                  <c:v>6.3000000000000114</c:v>
                </c:pt>
                <c:pt idx="4">
                  <c:v>-23.699999999999989</c:v>
                </c:pt>
                <c:pt idx="5">
                  <c:v>-21.399999999999977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10E-4CF3-8C2F-7E797594973C}"/>
            </c:ext>
          </c:extLst>
        </c:ser>
        <c:ser>
          <c:idx val="15"/>
          <c:order val="15"/>
          <c:tx>
            <c:strRef>
              <c:f>' Beregninger NT-proBNP ARK2'!$BW$3:$BW$4</c:f>
              <c:strCache>
                <c:ptCount val="2"/>
                <c:pt idx="0">
                  <c:v>16</c:v>
                </c:pt>
                <c:pt idx="1">
                  <c:v> 7 291.0 </c:v>
                </c:pt>
              </c:strCache>
            </c:strRef>
          </c:tx>
          <c:spPr>
            <a:ln w="28575"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ARK2'!$BW$5:$BW$11</c:f>
              <c:numCache>
                <c:formatCode>General</c:formatCode>
                <c:ptCount val="7"/>
                <c:pt idx="0">
                  <c:v>232</c:v>
                </c:pt>
                <c:pt idx="1">
                  <c:v>36</c:v>
                </c:pt>
                <c:pt idx="2">
                  <c:v>557.89999999999964</c:v>
                </c:pt>
                <c:pt idx="3">
                  <c:v>636</c:v>
                </c:pt>
                <c:pt idx="4">
                  <c:v>774.19999999999982</c:v>
                </c:pt>
                <c:pt idx="5">
                  <c:v>622.30000000000018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10E-4CF3-8C2F-7E797594973C}"/>
            </c:ext>
          </c:extLst>
        </c:ser>
        <c:ser>
          <c:idx val="16"/>
          <c:order val="16"/>
          <c:tx>
            <c:strRef>
              <c:f>' Beregninger NT-proBNP ARK2'!$BX$3:$BX$4</c:f>
              <c:strCache>
                <c:ptCount val="2"/>
                <c:pt idx="0">
                  <c:v>17</c:v>
                </c:pt>
                <c:pt idx="1">
                  <c:v> 1 031.0 </c:v>
                </c:pt>
              </c:strCache>
            </c:strRef>
          </c:tx>
          <c:spPr>
            <a:ln w="28575"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ARK2'!$BX$5:$BX$11</c:f>
              <c:numCache>
                <c:formatCode>General</c:formatCode>
                <c:ptCount val="7"/>
                <c:pt idx="0">
                  <c:v>-76</c:v>
                </c:pt>
                <c:pt idx="1">
                  <c:v>-58.899999999999977</c:v>
                </c:pt>
                <c:pt idx="2">
                  <c:v>-35.399999999999977</c:v>
                </c:pt>
                <c:pt idx="3">
                  <c:v>103</c:v>
                </c:pt>
                <c:pt idx="4">
                  <c:v>91.299999999999955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10E-4CF3-8C2F-7E797594973C}"/>
            </c:ext>
          </c:extLst>
        </c:ser>
        <c:ser>
          <c:idx val="17"/>
          <c:order val="17"/>
          <c:tx>
            <c:strRef>
              <c:f>' Beregninger NT-proBNP ARK2'!$BY$3:$BY$4</c:f>
              <c:strCache>
                <c:ptCount val="2"/>
                <c:pt idx="0">
                  <c:v>18</c:v>
                </c:pt>
                <c:pt idx="1">
                  <c:v> 157.0 </c:v>
                </c:pt>
              </c:strCache>
            </c:strRef>
          </c:tx>
          <c:spPr>
            <a:ln w="28575"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ARK2'!$BY$5:$BY$11</c:f>
              <c:numCache>
                <c:formatCode>General</c:formatCode>
                <c:ptCount val="7"/>
                <c:pt idx="0">
                  <c:v>-8</c:v>
                </c:pt>
                <c:pt idx="1">
                  <c:v>-0.59999999999999432</c:v>
                </c:pt>
                <c:pt idx="2">
                  <c:v>8.0999999999999943</c:v>
                </c:pt>
                <c:pt idx="3">
                  <c:v>8</c:v>
                </c:pt>
                <c:pt idx="4">
                  <c:v>22.400000000000006</c:v>
                </c:pt>
                <c:pt idx="5">
                  <c:v>20.699999999999989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10E-4CF3-8C2F-7E797594973C}"/>
            </c:ext>
          </c:extLst>
        </c:ser>
        <c:ser>
          <c:idx val="18"/>
          <c:order val="18"/>
          <c:tx>
            <c:strRef>
              <c:f>' Beregninger NT-proBNP ARK2'!$BZ$3:$BZ$4</c:f>
              <c:strCache>
                <c:ptCount val="2"/>
                <c:pt idx="0">
                  <c:v>19</c:v>
                </c:pt>
                <c:pt idx="1">
                  <c:v> 109.4 </c:v>
                </c:pt>
              </c:strCache>
            </c:strRef>
          </c:tx>
          <c:spPr>
            <a:ln w="28575"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ARK2'!$BZ$5:$BZ$11</c:f>
              <c:numCache>
                <c:formatCode>General</c:formatCode>
                <c:ptCount val="7"/>
                <c:pt idx="0">
                  <c:v>2.5999999999999943</c:v>
                </c:pt>
                <c:pt idx="1">
                  <c:v>-3.5</c:v>
                </c:pt>
                <c:pt idx="2">
                  <c:v>4.2999999999999972</c:v>
                </c:pt>
                <c:pt idx="3">
                  <c:v>-1.4000000000000057</c:v>
                </c:pt>
                <c:pt idx="4">
                  <c:v>8.1999999999999886</c:v>
                </c:pt>
                <c:pt idx="5">
                  <c:v>2.8999999999999915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610E-4CF3-8C2F-7E797594973C}"/>
            </c:ext>
          </c:extLst>
        </c:ser>
        <c:ser>
          <c:idx val="19"/>
          <c:order val="19"/>
          <c:tx>
            <c:strRef>
              <c:f>' Beregninger NT-proBNP ARK2'!$CA$3:$CA$4</c:f>
              <c:strCache>
                <c:ptCount val="2"/>
                <c:pt idx="0">
                  <c:v>20</c:v>
                </c:pt>
                <c:pt idx="1">
                  <c:v> 4 938.4 </c:v>
                </c:pt>
              </c:strCache>
            </c:strRef>
          </c:tx>
          <c:spPr>
            <a:ln w="28575">
              <a:noFill/>
            </a:ln>
          </c:spP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ARK2'!$CA$5:$CA$11</c:f>
              <c:numCache>
                <c:formatCode>General</c:formatCode>
                <c:ptCount val="7"/>
                <c:pt idx="0">
                  <c:v>-179.39999999999964</c:v>
                </c:pt>
                <c:pt idx="1">
                  <c:v>-339.29999999999927</c:v>
                </c:pt>
                <c:pt idx="2">
                  <c:v>11.600000000000364</c:v>
                </c:pt>
                <c:pt idx="3">
                  <c:v>408.60000000000036</c:v>
                </c:pt>
                <c:pt idx="4">
                  <c:v>310.60000000000036</c:v>
                </c:pt>
                <c:pt idx="5">
                  <c:v>-71.199999999999818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610E-4CF3-8C2F-7E797594973C}"/>
            </c:ext>
          </c:extLst>
        </c:ser>
        <c:ser>
          <c:idx val="20"/>
          <c:order val="20"/>
          <c:tx>
            <c:strRef>
              <c:f>' Beregninger NT-proBNP ARK2'!$CB$3:$CB$4</c:f>
              <c:strCache>
                <c:ptCount val="2"/>
                <c:pt idx="0">
                  <c:v>TEa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ARK2'!$CB$5:$CB$11</c:f>
              <c:numCache>
                <c:formatCode>_ * #\ ##0.00_ ;_ * \-#\ ##0.00_ ;_ * "-"??_ ;_ @_ </c:formatCode>
                <c:ptCount val="7"/>
                <c:pt idx="0">
                  <c:v>372.46494999999999</c:v>
                </c:pt>
                <c:pt idx="1">
                  <c:v>372.46494999999999</c:v>
                </c:pt>
                <c:pt idx="2">
                  <c:v>372.46494999999999</c:v>
                </c:pt>
                <c:pt idx="3">
                  <c:v>372.46494999999999</c:v>
                </c:pt>
                <c:pt idx="4">
                  <c:v>372.46494999999999</c:v>
                </c:pt>
                <c:pt idx="5">
                  <c:v>372.46494999999999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610E-4CF3-8C2F-7E797594973C}"/>
            </c:ext>
          </c:extLst>
        </c:ser>
        <c:ser>
          <c:idx val="21"/>
          <c:order val="21"/>
          <c:tx>
            <c:strRef>
              <c:f>' Beregninger NT-proBNP ARK2'!$CC$3:$CC$4</c:f>
              <c:strCache>
                <c:ptCount val="2"/>
                <c:pt idx="0">
                  <c:v>B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ARK2'!$CC$5:$CC$11</c:f>
              <c:numCache>
                <c:formatCode>_ * #\ ##0.00_ ;_ * \-#\ ##0.00_ ;_ * "-"??_ ;_ @_ </c:formatCode>
                <c:ptCount val="7"/>
                <c:pt idx="0">
                  <c:v>203.42316499999995</c:v>
                </c:pt>
                <c:pt idx="1">
                  <c:v>203.42316499999995</c:v>
                </c:pt>
                <c:pt idx="2">
                  <c:v>203.42316499999995</c:v>
                </c:pt>
                <c:pt idx="3">
                  <c:v>203.42316499999995</c:v>
                </c:pt>
                <c:pt idx="4">
                  <c:v>203.42316499999995</c:v>
                </c:pt>
                <c:pt idx="5">
                  <c:v>203.42316499999995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610E-4CF3-8C2F-7E797594973C}"/>
            </c:ext>
          </c:extLst>
        </c:ser>
        <c:ser>
          <c:idx val="22"/>
          <c:order val="22"/>
          <c:tx>
            <c:strRef>
              <c:f>' Beregninger NT-proBNP ARK2'!$CD$3:$CD$4</c:f>
              <c:strCache>
                <c:ptCount val="2"/>
                <c:pt idx="0">
                  <c:v>-B</c:v>
                </c:pt>
              </c:strCache>
            </c:strRef>
          </c:tx>
          <c:spPr>
            <a:ln w="28575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ARK2'!$CD$5:$CD$11</c:f>
              <c:numCache>
                <c:formatCode>_ * #\ ##0.00_ ;_ * \-#\ ##0.00_ ;_ * "-"??_ ;_ @_ </c:formatCode>
                <c:ptCount val="7"/>
                <c:pt idx="0">
                  <c:v>-203.42316499999995</c:v>
                </c:pt>
                <c:pt idx="1">
                  <c:v>-203.42316499999995</c:v>
                </c:pt>
                <c:pt idx="2">
                  <c:v>-203.42316499999995</c:v>
                </c:pt>
                <c:pt idx="3">
                  <c:v>-203.42316499999995</c:v>
                </c:pt>
                <c:pt idx="4">
                  <c:v>-203.42316499999995</c:v>
                </c:pt>
                <c:pt idx="5">
                  <c:v>-203.42316499999995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610E-4CF3-8C2F-7E797594973C}"/>
            </c:ext>
          </c:extLst>
        </c:ser>
        <c:ser>
          <c:idx val="23"/>
          <c:order val="23"/>
          <c:tx>
            <c:strRef>
              <c:f>' Beregninger NT-proBNP ARK2'!$CE$3:$CE$4</c:f>
              <c:strCache>
                <c:ptCount val="2"/>
                <c:pt idx="0">
                  <c:v>-TEa</c:v>
                </c:pt>
              </c:strCache>
            </c:strRef>
          </c:tx>
          <c:spPr>
            <a:ln w="28575">
              <a:solidFill>
                <a:srgbClr val="C0504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ARK2'!$CE$5:$CE$11</c:f>
              <c:numCache>
                <c:formatCode>_ * #\ ##0.00_ ;_ * \-#\ ##0.00_ ;_ * "-"??_ ;_ @_ </c:formatCode>
                <c:ptCount val="7"/>
                <c:pt idx="0">
                  <c:v>-372.46494999999999</c:v>
                </c:pt>
                <c:pt idx="1">
                  <c:v>-372.46494999999999</c:v>
                </c:pt>
                <c:pt idx="2">
                  <c:v>-372.46494999999999</c:v>
                </c:pt>
                <c:pt idx="3">
                  <c:v>-372.46494999999999</c:v>
                </c:pt>
                <c:pt idx="4">
                  <c:v>-372.46494999999999</c:v>
                </c:pt>
                <c:pt idx="5">
                  <c:v>-372.46494999999999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610E-4CF3-8C2F-7E797594973C}"/>
            </c:ext>
          </c:extLst>
        </c:ser>
        <c:ser>
          <c:idx val="24"/>
          <c:order val="24"/>
          <c:tx>
            <c:strRef>
              <c:f>' Beregninger NT-proBNP ARK2'!$CF$3:$CF$4</c:f>
              <c:strCache>
                <c:ptCount val="2"/>
                <c:pt idx="0">
                  <c:v>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 Beregninger NT-proBNP ARK2'!$CG$5:$CG$11</c:f>
                <c:numCache>
                  <c:formatCode>General</c:formatCode>
                  <c:ptCount val="7"/>
                  <c:pt idx="0">
                    <c:v>126.52912318387341</c:v>
                  </c:pt>
                  <c:pt idx="1">
                    <c:v>111.2176314348806</c:v>
                  </c:pt>
                  <c:pt idx="2">
                    <c:v>267.88549986421327</c:v>
                  </c:pt>
                  <c:pt idx="3">
                    <c:v>92.276423358821589</c:v>
                  </c:pt>
                  <c:pt idx="4">
                    <c:v>127.63535232286861</c:v>
                  </c:pt>
                  <c:pt idx="5">
                    <c:v>157.24176786405505</c:v>
                  </c:pt>
                  <c:pt idx="6">
                    <c:v>0</c:v>
                  </c:pt>
                </c:numCache>
              </c:numRef>
            </c:plus>
            <c:minus>
              <c:numRef>
                <c:f>' Beregninger NT-proBNP ARK2'!$CG$5:$CG$11</c:f>
                <c:numCache>
                  <c:formatCode>General</c:formatCode>
                  <c:ptCount val="7"/>
                  <c:pt idx="0">
                    <c:v>126.52912318387341</c:v>
                  </c:pt>
                  <c:pt idx="1">
                    <c:v>111.2176314348806</c:v>
                  </c:pt>
                  <c:pt idx="2">
                    <c:v>267.88549986421327</c:v>
                  </c:pt>
                  <c:pt idx="3">
                    <c:v>92.276423358821589</c:v>
                  </c:pt>
                  <c:pt idx="4">
                    <c:v>127.63535232286861</c:v>
                  </c:pt>
                  <c:pt idx="5">
                    <c:v>157.24176786405505</c:v>
                  </c:pt>
                  <c:pt idx="6">
                    <c:v>0</c:v>
                  </c:pt>
                </c:numCache>
              </c:numRef>
            </c:minus>
            <c:spPr>
              <a:ln w="254000">
                <a:solidFill>
                  <a:sysClr val="windowText" lastClr="000000">
                    <a:alpha val="19000"/>
                  </a:sysClr>
                </a:solidFill>
              </a:ln>
            </c:spPr>
          </c:errBars>
          <c:cat>
            <c:strRef>
              <c:f>' Beregninger NT-proBNP ARK2'!$AF$5:$AF$11</c:f>
              <c:strCache>
                <c:ptCount val="6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  <c:pt idx="3">
                  <c:v>Tid 4</c:v>
                </c:pt>
                <c:pt idx="4">
                  <c:v>Tid 5</c:v>
                </c:pt>
                <c:pt idx="5">
                  <c:v>Tid 6</c:v>
                </c:pt>
              </c:strCache>
            </c:strRef>
          </c:cat>
          <c:val>
            <c:numRef>
              <c:f>' Beregninger NT-proBNP ARK2'!$CF$5:$CF$11</c:f>
              <c:numCache>
                <c:formatCode>General</c:formatCode>
                <c:ptCount val="7"/>
                <c:pt idx="0">
                  <c:v>35.950000000000017</c:v>
                </c:pt>
                <c:pt idx="1">
                  <c:v>11.015000000000111</c:v>
                </c:pt>
                <c:pt idx="2">
                  <c:v>-95.294736842105323</c:v>
                </c:pt>
                <c:pt idx="3">
                  <c:v>104.32777777777771</c:v>
                </c:pt>
                <c:pt idx="4">
                  <c:v>131.95882352941166</c:v>
                </c:pt>
                <c:pt idx="5">
                  <c:v>-2.2874999999998833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610E-4CF3-8C2F-7E7975949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91488"/>
        <c:axId val="169793024"/>
      </c:lineChart>
      <c:catAx>
        <c:axId val="16979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600"/>
            </a:pPr>
            <a:endParaRPr lang="nb-NO"/>
          </a:p>
        </c:txPr>
        <c:crossAx val="169793024"/>
        <c:crosses val="autoZero"/>
        <c:auto val="1"/>
        <c:lblAlgn val="ctr"/>
        <c:lblOffset val="100"/>
        <c:noMultiLvlLbl val="0"/>
      </c:catAx>
      <c:valAx>
        <c:axId val="169793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nb-NO"/>
          </a:p>
        </c:txPr>
        <c:crossAx val="169791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14</xdr:col>
      <xdr:colOff>414130</xdr:colOff>
      <xdr:row>41</xdr:row>
      <xdr:rowOff>41411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414130</xdr:colOff>
      <xdr:row>15</xdr:row>
      <xdr:rowOff>13804</xdr:rowOff>
    </xdr:from>
    <xdr:to>
      <xdr:col>29</xdr:col>
      <xdr:colOff>0</xdr:colOff>
      <xdr:row>40</xdr:row>
      <xdr:rowOff>248476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560917</xdr:colOff>
      <xdr:row>15</xdr:row>
      <xdr:rowOff>1</xdr:rowOff>
    </xdr:from>
    <xdr:to>
      <xdr:col>44</xdr:col>
      <xdr:colOff>96631</xdr:colOff>
      <xdr:row>29</xdr:row>
      <xdr:rowOff>110436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5715192" y="4076701"/>
          <a:ext cx="6498489" cy="415856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b-NO" sz="1400"/>
            <a:t>Man registrerer data i de gule</a:t>
          </a:r>
          <a:r>
            <a:rPr lang="nb-NO" sz="1400" baseline="0"/>
            <a:t> cellene.</a:t>
          </a:r>
        </a:p>
        <a:p>
          <a:r>
            <a:rPr lang="nb-NO" sz="1400"/>
            <a:t>Registrer måleresultater for prøvene 1 til 20 i kolonnene D til W for betingelsene angitt i A4:B14.</a:t>
          </a:r>
        </a:p>
        <a:p>
          <a:r>
            <a:rPr lang="nb-NO" sz="1400"/>
            <a:t>Registrer kvalitetsmål for bias i celle X3 og totalfeil i celle Z3.</a:t>
          </a:r>
        </a:p>
        <a:p>
          <a:r>
            <a:rPr lang="nb-NO" sz="1400"/>
            <a:t>Hvis man måler ved de forskjellige betingelsene til ulike tider, kan man registrere kontrollverdi for hvert tidspunkt i cellene C4:C14.</a:t>
          </a:r>
        </a:p>
        <a:p>
          <a:r>
            <a:rPr lang="nb-NO" sz="1400"/>
            <a:t>Både relative og absolutte avvik blir vurdert.</a:t>
          </a:r>
        </a:p>
        <a:p>
          <a:r>
            <a:rPr lang="nb-NO" sz="1400"/>
            <a:t>I plottene er kvalitetsmålene rette linjer, bias-målet i blått og TEa i rødt. Det brukes ulike symboler for hver prøve slik at man lett kan finne hvilke prøver og konsentrasjoner som avviker ved å se på symbolbeskrivelsene til høyre i venstre plott. De samme symbolene gjelder for begge plottene. Gjennomsnittets 90 % konfidensintervall angis som et grått skravert område i begge plottene. </a:t>
          </a:r>
        </a:p>
        <a:p>
          <a:r>
            <a:rPr lang="nb-NO" sz="1400"/>
            <a:t>Alle verdier som overskrider kvalitetsmålene både for bias og totalfeil, merkes med rød bakgrunn i kolonnen X:AC</a:t>
          </a:r>
        </a:p>
        <a:p>
          <a:endParaRPr lang="nb-NO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Z68"/>
  <sheetViews>
    <sheetView zoomScale="90" zoomScaleNormal="90" workbookViewId="0">
      <selection activeCell="B10" sqref="B10"/>
    </sheetView>
  </sheetViews>
  <sheetFormatPr baseColWidth="10" defaultRowHeight="15" x14ac:dyDescent="0.25"/>
  <cols>
    <col min="1" max="1" width="13.28515625" customWidth="1"/>
    <col min="2" max="2" width="20.7109375" customWidth="1"/>
    <col min="3" max="3" width="8.28515625" customWidth="1"/>
    <col min="4" max="4" width="7.85546875" customWidth="1"/>
    <col min="5" max="7" width="7.28515625" customWidth="1"/>
    <col min="8" max="8" width="8.5703125" customWidth="1"/>
    <col min="9" max="23" width="7.28515625" customWidth="1"/>
    <col min="24" max="24" width="8.42578125" customWidth="1"/>
    <col min="25" max="25" width="6.28515625" customWidth="1"/>
    <col min="26" max="26" width="8.7109375" customWidth="1"/>
    <col min="27" max="27" width="6.28515625" customWidth="1"/>
    <col min="28" max="28" width="7.7109375" customWidth="1"/>
    <col min="29" max="29" width="8.7109375" customWidth="1"/>
    <col min="30" max="30" width="7.140625" hidden="1" customWidth="1"/>
    <col min="31" max="31" width="6.7109375" hidden="1" customWidth="1"/>
    <col min="32" max="32" width="7.5703125" customWidth="1"/>
    <col min="33" max="33" width="8.28515625" customWidth="1"/>
    <col min="34" max="36" width="6.5703125" customWidth="1"/>
    <col min="37" max="37" width="8.5703125" customWidth="1"/>
    <col min="38" max="38" width="6.5703125" customWidth="1"/>
    <col min="39" max="39" width="8.85546875" customWidth="1"/>
    <col min="40" max="40" width="8" customWidth="1"/>
    <col min="41" max="41" width="6.7109375" customWidth="1"/>
    <col min="42" max="42" width="8" customWidth="1"/>
    <col min="43" max="43" width="6.5703125" customWidth="1"/>
    <col min="44" max="44" width="9.140625" customWidth="1"/>
    <col min="45" max="45" width="7.85546875" customWidth="1"/>
    <col min="46" max="59" width="6.5703125" customWidth="1"/>
    <col min="60" max="60" width="9.5703125" customWidth="1"/>
    <col min="61" max="61" width="9.85546875" customWidth="1"/>
    <col min="62" max="62" width="6.42578125" customWidth="1"/>
    <col min="63" max="63" width="9" customWidth="1"/>
    <col min="64" max="64" width="11.140625" customWidth="1"/>
    <col min="65" max="65" width="9" customWidth="1"/>
    <col min="66" max="80" width="6.42578125" customWidth="1"/>
    <col min="81" max="81" width="6.85546875" customWidth="1"/>
    <col min="82" max="82" width="7.7109375" customWidth="1"/>
    <col min="83" max="83" width="8.5703125" customWidth="1"/>
    <col min="84" max="85" width="6.5703125" customWidth="1"/>
    <col min="86" max="86" width="6" customWidth="1"/>
    <col min="87" max="88" width="6.85546875" customWidth="1"/>
    <col min="89" max="89" width="5.42578125" customWidth="1"/>
    <col min="90" max="90" width="5.7109375" customWidth="1"/>
    <col min="91" max="98" width="4" customWidth="1"/>
  </cols>
  <sheetData>
    <row r="1" spans="1:97" ht="16.5" customHeight="1" x14ac:dyDescent="0.3">
      <c r="A1" s="160" t="s">
        <v>83</v>
      </c>
      <c r="B1" s="160"/>
      <c r="C1" s="152"/>
      <c r="D1" s="162" t="s">
        <v>9</v>
      </c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3" t="s">
        <v>3</v>
      </c>
      <c r="Y1" s="164"/>
      <c r="Z1" s="164"/>
      <c r="AA1" s="165" t="s">
        <v>4</v>
      </c>
      <c r="AB1" s="165"/>
      <c r="AC1" s="165"/>
      <c r="AD1" s="10"/>
      <c r="AG1" s="11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CF1" s="8"/>
      <c r="CG1" s="8"/>
      <c r="CH1" s="8"/>
    </row>
    <row r="2" spans="1:97" ht="17.25" customHeight="1" x14ac:dyDescent="0.25">
      <c r="A2" s="161"/>
      <c r="B2" s="161"/>
      <c r="C2" s="83"/>
      <c r="D2" s="166" t="s">
        <v>0</v>
      </c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8"/>
      <c r="X2" s="169" t="s">
        <v>5</v>
      </c>
      <c r="Y2" s="170"/>
      <c r="Z2" s="12" t="s">
        <v>6</v>
      </c>
      <c r="AA2" s="165" t="s">
        <v>5</v>
      </c>
      <c r="AB2" s="165"/>
      <c r="AC2" s="14" t="s">
        <v>6</v>
      </c>
      <c r="AD2" s="14"/>
      <c r="AH2" s="8"/>
      <c r="AI2" s="8"/>
      <c r="AJ2" s="8"/>
      <c r="AK2" s="8"/>
      <c r="AL2" s="8"/>
      <c r="CH2" s="8"/>
    </row>
    <row r="3" spans="1:97" s="2" customFormat="1" ht="20.25" customHeight="1" x14ac:dyDescent="0.25">
      <c r="A3" s="155" t="s">
        <v>8</v>
      </c>
      <c r="B3" s="156"/>
      <c r="C3" s="23" t="s">
        <v>12</v>
      </c>
      <c r="D3" s="153">
        <v>111</v>
      </c>
      <c r="E3" s="153">
        <v>112</v>
      </c>
      <c r="F3" s="153">
        <v>113</v>
      </c>
      <c r="G3" s="154">
        <v>114</v>
      </c>
      <c r="H3" s="153">
        <v>115</v>
      </c>
      <c r="I3" s="153">
        <v>116</v>
      </c>
      <c r="J3" s="154">
        <v>118</v>
      </c>
      <c r="K3" s="154">
        <v>129</v>
      </c>
      <c r="L3" s="153">
        <v>130</v>
      </c>
      <c r="M3" s="154">
        <v>141</v>
      </c>
      <c r="N3" s="153">
        <v>143</v>
      </c>
      <c r="O3" s="153">
        <v>144</v>
      </c>
      <c r="P3" s="154">
        <v>146</v>
      </c>
      <c r="Q3" s="154">
        <v>147</v>
      </c>
      <c r="R3" s="153">
        <v>150</v>
      </c>
      <c r="S3" s="84">
        <v>171</v>
      </c>
      <c r="T3" s="84">
        <v>172</v>
      </c>
      <c r="U3" s="1">
        <v>173</v>
      </c>
      <c r="V3" s="1">
        <v>174</v>
      </c>
      <c r="W3" s="1">
        <v>175</v>
      </c>
      <c r="X3" s="157">
        <v>7.0999999999999994E-2</v>
      </c>
      <c r="Y3" s="158"/>
      <c r="Z3" s="147">
        <v>0.13</v>
      </c>
      <c r="AA3" s="159">
        <f>X3*AD3</f>
        <v>203.42316499999995</v>
      </c>
      <c r="AB3" s="159"/>
      <c r="AC3" s="151">
        <f>Z3*AD3</f>
        <v>372.46494999999999</v>
      </c>
      <c r="AD3" s="9">
        <f>AVERAGE(D4:W4)</f>
        <v>2865.1149999999998</v>
      </c>
      <c r="AE3" s="90">
        <f>AVERAGE(C4:C14)</f>
        <v>1</v>
      </c>
      <c r="AG3" s="91">
        <v>1</v>
      </c>
      <c r="AH3" s="53">
        <v>2</v>
      </c>
      <c r="AI3" s="53">
        <v>3</v>
      </c>
      <c r="AJ3" s="53">
        <v>4</v>
      </c>
      <c r="AK3" s="53">
        <v>5</v>
      </c>
      <c r="AL3" s="53">
        <v>6</v>
      </c>
      <c r="AM3" s="53">
        <v>7</v>
      </c>
      <c r="AN3" s="53">
        <v>8</v>
      </c>
      <c r="AO3" s="53">
        <v>9</v>
      </c>
      <c r="AP3" s="53">
        <v>10</v>
      </c>
      <c r="AQ3" s="53">
        <v>11</v>
      </c>
      <c r="AR3" s="53">
        <v>12</v>
      </c>
      <c r="AS3" s="53">
        <v>13</v>
      </c>
      <c r="AT3" s="53">
        <v>14</v>
      </c>
      <c r="AU3" s="53">
        <v>15</v>
      </c>
      <c r="AV3" s="53">
        <v>16</v>
      </c>
      <c r="AW3" s="53">
        <v>17</v>
      </c>
      <c r="AX3" s="53">
        <v>18</v>
      </c>
      <c r="AY3" s="53">
        <v>19</v>
      </c>
      <c r="AZ3" s="53">
        <v>20</v>
      </c>
      <c r="BA3" s="53" t="s">
        <v>23</v>
      </c>
      <c r="BB3" s="53" t="s">
        <v>10</v>
      </c>
      <c r="BC3" s="54" t="s">
        <v>21</v>
      </c>
      <c r="BD3" s="54" t="s">
        <v>24</v>
      </c>
      <c r="BE3" s="53" t="s">
        <v>13</v>
      </c>
      <c r="BF3" s="54" t="s">
        <v>22</v>
      </c>
      <c r="BG3" s="53" t="s">
        <v>11</v>
      </c>
      <c r="BH3" s="91">
        <v>1</v>
      </c>
      <c r="BI3" s="53">
        <v>2</v>
      </c>
      <c r="BJ3" s="53">
        <v>3</v>
      </c>
      <c r="BK3" s="53">
        <v>4</v>
      </c>
      <c r="BL3" s="53">
        <v>5</v>
      </c>
      <c r="BM3" s="53">
        <v>6</v>
      </c>
      <c r="BN3" s="53">
        <v>7</v>
      </c>
      <c r="BO3" s="53">
        <v>8</v>
      </c>
      <c r="BP3" s="53">
        <v>9</v>
      </c>
      <c r="BQ3" s="53">
        <v>10</v>
      </c>
      <c r="BR3" s="53">
        <v>11</v>
      </c>
      <c r="BS3" s="53">
        <v>12</v>
      </c>
      <c r="BT3" s="53">
        <v>13</v>
      </c>
      <c r="BU3" s="53">
        <v>14</v>
      </c>
      <c r="BV3" s="53">
        <v>15</v>
      </c>
      <c r="BW3" s="53">
        <v>16</v>
      </c>
      <c r="BX3" s="53">
        <v>17</v>
      </c>
      <c r="BY3" s="53">
        <v>18</v>
      </c>
      <c r="BZ3" s="53">
        <v>19</v>
      </c>
      <c r="CA3" s="53">
        <v>20</v>
      </c>
      <c r="CB3" s="95" t="s">
        <v>23</v>
      </c>
      <c r="CC3" s="95" t="s">
        <v>10</v>
      </c>
      <c r="CD3" s="96" t="s">
        <v>21</v>
      </c>
      <c r="CE3" s="96" t="s">
        <v>24</v>
      </c>
      <c r="CF3" s="95" t="s">
        <v>13</v>
      </c>
      <c r="CG3" s="96" t="s">
        <v>22</v>
      </c>
      <c r="CH3" s="8"/>
      <c r="CI3"/>
      <c r="CJ3"/>
      <c r="CK3"/>
      <c r="CL3"/>
      <c r="CM3"/>
      <c r="CN3"/>
      <c r="CO3"/>
      <c r="CP3"/>
      <c r="CQ3"/>
      <c r="CR3"/>
      <c r="CS3"/>
    </row>
    <row r="4" spans="1:97" s="2" customFormat="1" ht="21.75" customHeight="1" x14ac:dyDescent="0.25">
      <c r="A4" s="85" t="s">
        <v>14</v>
      </c>
      <c r="B4" s="141" t="s">
        <v>84</v>
      </c>
      <c r="C4" s="22">
        <v>1</v>
      </c>
      <c r="D4" s="149">
        <v>6271.6</v>
      </c>
      <c r="E4" s="149">
        <v>897.5</v>
      </c>
      <c r="F4" s="149">
        <v>93.6</v>
      </c>
      <c r="G4" s="149">
        <v>215.8</v>
      </c>
      <c r="H4" s="149">
        <v>20642</v>
      </c>
      <c r="I4" s="149">
        <v>596.70000000000005</v>
      </c>
      <c r="J4" s="149">
        <v>4895.3999999999996</v>
      </c>
      <c r="K4" s="149">
        <v>455.5</v>
      </c>
      <c r="L4" s="149">
        <v>1353.9</v>
      </c>
      <c r="M4" s="149">
        <v>86</v>
      </c>
      <c r="N4" s="149">
        <v>5381</v>
      </c>
      <c r="O4" s="149">
        <v>105.1</v>
      </c>
      <c r="P4" s="149">
        <v>258.10000000000002</v>
      </c>
      <c r="Q4" s="149">
        <v>2213.1</v>
      </c>
      <c r="R4" s="149">
        <v>310.2</v>
      </c>
      <c r="S4" s="149">
        <v>7291</v>
      </c>
      <c r="T4" s="149">
        <v>1031</v>
      </c>
      <c r="U4" s="149">
        <v>157</v>
      </c>
      <c r="V4" s="149">
        <v>109.4</v>
      </c>
      <c r="W4" s="149">
        <v>4938.3999999999996</v>
      </c>
      <c r="X4" s="12" t="s">
        <v>1</v>
      </c>
      <c r="Y4" s="7" t="s">
        <v>11</v>
      </c>
      <c r="Z4" s="13" t="s">
        <v>7</v>
      </c>
      <c r="AA4" s="12" t="s">
        <v>2</v>
      </c>
      <c r="AB4" s="7" t="s">
        <v>11</v>
      </c>
      <c r="AC4" s="13" t="s">
        <v>7</v>
      </c>
      <c r="AD4" s="97">
        <f t="shared" ref="AD4:AD14" si="0">AE$3/C4</f>
        <v>1</v>
      </c>
      <c r="AE4" s="53">
        <f>COUNT(AG4:AZ4)</f>
        <v>20</v>
      </c>
      <c r="AF4" s="53" t="str">
        <f>IF(A4="","",A4)</f>
        <v>Tid 0</v>
      </c>
      <c r="AG4" s="86">
        <f>D4*$AD4</f>
        <v>6271.6</v>
      </c>
      <c r="AH4" s="32">
        <f t="shared" ref="AH4:AZ4" si="1">E4*$AD4</f>
        <v>897.5</v>
      </c>
      <c r="AI4" s="32">
        <f t="shared" si="1"/>
        <v>93.6</v>
      </c>
      <c r="AJ4" s="32">
        <f t="shared" si="1"/>
        <v>215.8</v>
      </c>
      <c r="AK4" s="32">
        <f t="shared" si="1"/>
        <v>20642</v>
      </c>
      <c r="AL4" s="32">
        <f t="shared" si="1"/>
        <v>596.70000000000005</v>
      </c>
      <c r="AM4" s="32">
        <f t="shared" si="1"/>
        <v>4895.3999999999996</v>
      </c>
      <c r="AN4" s="32">
        <f t="shared" si="1"/>
        <v>455.5</v>
      </c>
      <c r="AO4" s="32">
        <f t="shared" si="1"/>
        <v>1353.9</v>
      </c>
      <c r="AP4" s="32">
        <f t="shared" si="1"/>
        <v>86</v>
      </c>
      <c r="AQ4" s="32">
        <f t="shared" si="1"/>
        <v>5381</v>
      </c>
      <c r="AR4" s="32">
        <f t="shared" si="1"/>
        <v>105.1</v>
      </c>
      <c r="AS4" s="32">
        <f t="shared" si="1"/>
        <v>258.10000000000002</v>
      </c>
      <c r="AT4" s="32">
        <f t="shared" si="1"/>
        <v>2213.1</v>
      </c>
      <c r="AU4" s="32">
        <f t="shared" si="1"/>
        <v>310.2</v>
      </c>
      <c r="AV4" s="32">
        <f t="shared" si="1"/>
        <v>7291</v>
      </c>
      <c r="AW4" s="32">
        <f t="shared" si="1"/>
        <v>1031</v>
      </c>
      <c r="AX4" s="32">
        <f t="shared" si="1"/>
        <v>157</v>
      </c>
      <c r="AY4" s="32">
        <f t="shared" si="1"/>
        <v>109.4</v>
      </c>
      <c r="AZ4" s="32">
        <f t="shared" si="1"/>
        <v>4938.3999999999996</v>
      </c>
      <c r="BA4" s="32"/>
      <c r="BB4" s="32"/>
      <c r="BC4" s="32"/>
      <c r="BD4" s="32"/>
      <c r="BE4" s="55"/>
      <c r="BF4" s="53"/>
      <c r="BG4" s="57"/>
      <c r="BH4" s="92">
        <f>AG4</f>
        <v>6271.6</v>
      </c>
      <c r="BI4" s="31">
        <f t="shared" ref="BI4:CA4" si="2">AH4</f>
        <v>897.5</v>
      </c>
      <c r="BJ4" s="31">
        <f t="shared" si="2"/>
        <v>93.6</v>
      </c>
      <c r="BK4" s="31">
        <f t="shared" si="2"/>
        <v>215.8</v>
      </c>
      <c r="BL4" s="31">
        <f t="shared" si="2"/>
        <v>20642</v>
      </c>
      <c r="BM4" s="31">
        <f t="shared" si="2"/>
        <v>596.70000000000005</v>
      </c>
      <c r="BN4" s="31">
        <f t="shared" si="2"/>
        <v>4895.3999999999996</v>
      </c>
      <c r="BO4" s="31">
        <f t="shared" si="2"/>
        <v>455.5</v>
      </c>
      <c r="BP4" s="31">
        <f t="shared" si="2"/>
        <v>1353.9</v>
      </c>
      <c r="BQ4" s="31">
        <f t="shared" si="2"/>
        <v>86</v>
      </c>
      <c r="BR4" s="31">
        <f t="shared" si="2"/>
        <v>5381</v>
      </c>
      <c r="BS4" s="31">
        <f t="shared" si="2"/>
        <v>105.1</v>
      </c>
      <c r="BT4" s="31">
        <f t="shared" si="2"/>
        <v>258.10000000000002</v>
      </c>
      <c r="BU4" s="31">
        <f t="shared" si="2"/>
        <v>2213.1</v>
      </c>
      <c r="BV4" s="31">
        <f t="shared" si="2"/>
        <v>310.2</v>
      </c>
      <c r="BW4" s="31">
        <f t="shared" si="2"/>
        <v>7291</v>
      </c>
      <c r="BX4" s="31">
        <f t="shared" si="2"/>
        <v>1031</v>
      </c>
      <c r="BY4" s="31">
        <f t="shared" si="2"/>
        <v>157</v>
      </c>
      <c r="BZ4" s="31">
        <f t="shared" si="2"/>
        <v>109.4</v>
      </c>
      <c r="CA4" s="31">
        <f t="shared" si="2"/>
        <v>4938.3999999999996</v>
      </c>
      <c r="CB4" s="53"/>
      <c r="CC4" s="53"/>
      <c r="CD4" s="53"/>
      <c r="CE4" s="53"/>
      <c r="CF4" s="57"/>
      <c r="CG4" s="57"/>
      <c r="CI4"/>
      <c r="CJ4"/>
      <c r="CK4"/>
      <c r="CL4"/>
      <c r="CM4"/>
      <c r="CN4"/>
      <c r="CO4"/>
      <c r="CP4"/>
      <c r="CQ4"/>
      <c r="CR4"/>
      <c r="CS4"/>
    </row>
    <row r="5" spans="1:97" s="2" customFormat="1" ht="21" customHeight="1" x14ac:dyDescent="0.25">
      <c r="A5" s="85" t="s">
        <v>15</v>
      </c>
      <c r="B5" s="141" t="s">
        <v>85</v>
      </c>
      <c r="C5" s="22">
        <v>1</v>
      </c>
      <c r="D5" s="149">
        <v>6455</v>
      </c>
      <c r="E5" s="149">
        <v>924</v>
      </c>
      <c r="F5" s="149">
        <v>102</v>
      </c>
      <c r="G5" s="149">
        <v>197.6</v>
      </c>
      <c r="H5" s="149">
        <v>21080</v>
      </c>
      <c r="I5" s="149">
        <v>590.70000000000005</v>
      </c>
      <c r="J5" s="149">
        <v>4294</v>
      </c>
      <c r="K5" s="149">
        <v>490.3</v>
      </c>
      <c r="L5" s="149">
        <v>1301.8</v>
      </c>
      <c r="M5" s="149">
        <v>96</v>
      </c>
      <c r="N5" s="149">
        <v>6044</v>
      </c>
      <c r="O5" s="149">
        <v>102.7</v>
      </c>
      <c r="P5" s="149">
        <v>250</v>
      </c>
      <c r="Q5" s="149"/>
      <c r="R5" s="149"/>
      <c r="S5" s="149">
        <v>7523</v>
      </c>
      <c r="T5" s="149">
        <v>955</v>
      </c>
      <c r="U5" s="149">
        <v>149</v>
      </c>
      <c r="V5" s="149">
        <v>112</v>
      </c>
      <c r="W5" s="149">
        <v>4759</v>
      </c>
      <c r="X5" s="16">
        <f t="shared" ref="X5:X14" si="3">IF(AE5=0,"",AVERAGE(AG5:AZ5))</f>
        <v>3.9037417584326783E-3</v>
      </c>
      <c r="Y5" s="19">
        <f t="shared" ref="Y5:Y14" si="4">IF(AE5&lt;2,"",STDEV(AG5:AZ5)/SQRT(COUNT(AG5:AZ5))*TINV(0.1,COUNT(AG5:AZ5)-1))</f>
        <v>2.8253385006470677E-2</v>
      </c>
      <c r="Z5" s="17">
        <f t="shared" ref="Z5:Z14" si="5">IF(AE5=0,"",1-(FREQUENCY(AG5:AZ5,Z$3)+FREQUENCY(AG5:AZ5,-Z$3))/COUNT(AG5:AZ5))</f>
        <v>0</v>
      </c>
      <c r="AA5" s="18">
        <f t="shared" ref="AA5:AA14" si="6">IF(AE5=0,"",AVERAGE(BH5:CA5))</f>
        <v>35.950000000000017</v>
      </c>
      <c r="AB5" s="20">
        <f t="shared" ref="AB5:AB14" si="7">IF(AE5&lt;2,"",STDEV(BH5:CA5)/SQRT(COUNT(BH5:CA5))*TINV(0.1,COUNT(BH5:CA5)-1))</f>
        <v>104.32708718602382</v>
      </c>
      <c r="AC5" s="17">
        <f t="shared" ref="AC5:AC14" si="8">IF(AE5=0,"",1-(FREQUENCY(BH5:CA5,Z$3*AD$3)+FREQUENCY(BH5:CA5,-Z$3*AD$3))/COUNT(BH5:CA5))</f>
        <v>5.555555555555558E-2</v>
      </c>
      <c r="AD5" s="97">
        <f t="shared" si="0"/>
        <v>1</v>
      </c>
      <c r="AE5" s="98">
        <f t="shared" ref="AE5:AE14" si="9">COUNT(D5:W5)</f>
        <v>18</v>
      </c>
      <c r="AF5" s="53" t="str">
        <f t="shared" ref="AF5:AF14" si="10">IF(A5="","",A5)</f>
        <v>Tid 1</v>
      </c>
      <c r="AG5" s="87">
        <f t="shared" ref="AG5:AV14" si="11">IF(D5*D$4=0,"",D5*$AD5/AG$4-1)</f>
        <v>2.9242936411760789E-2</v>
      </c>
      <c r="AH5" s="5">
        <f t="shared" si="11"/>
        <v>2.9526462395543129E-2</v>
      </c>
      <c r="AI5" s="5">
        <f t="shared" si="11"/>
        <v>8.9743589743589869E-2</v>
      </c>
      <c r="AJ5" s="5">
        <f t="shared" si="11"/>
        <v>-8.4337349397590411E-2</v>
      </c>
      <c r="AK5" s="5">
        <f t="shared" si="11"/>
        <v>2.1218874140102706E-2</v>
      </c>
      <c r="AL5" s="5">
        <f t="shared" si="11"/>
        <v>-1.0055304172951196E-2</v>
      </c>
      <c r="AM5" s="5">
        <f t="shared" si="11"/>
        <v>-0.12285002247007393</v>
      </c>
      <c r="AN5" s="5">
        <f t="shared" si="11"/>
        <v>7.6399560922063792E-2</v>
      </c>
      <c r="AO5" s="5">
        <f t="shared" si="11"/>
        <v>-3.8481424034271461E-2</v>
      </c>
      <c r="AP5" s="5">
        <f t="shared" si="11"/>
        <v>0.11627906976744184</v>
      </c>
      <c r="AQ5" s="5">
        <f t="shared" si="11"/>
        <v>0.1232112990150529</v>
      </c>
      <c r="AR5" s="5">
        <f t="shared" si="11"/>
        <v>-2.2835394862036118E-2</v>
      </c>
      <c r="AS5" s="5">
        <f t="shared" si="11"/>
        <v>-3.138318481208846E-2</v>
      </c>
      <c r="AT5" s="5" t="str">
        <f t="shared" si="11"/>
        <v/>
      </c>
      <c r="AU5" s="5" t="str">
        <f t="shared" si="11"/>
        <v/>
      </c>
      <c r="AV5" s="5">
        <f t="shared" si="11"/>
        <v>3.1820052119050812E-2</v>
      </c>
      <c r="AW5" s="5">
        <f t="shared" ref="AW5:AZ14" si="12">IF(T5*T$4=0,"",T5*$AD5/AW$4-1)</f>
        <v>-7.371483996120276E-2</v>
      </c>
      <c r="AX5" s="5">
        <f t="shared" si="12"/>
        <v>-5.0955414012738842E-2</v>
      </c>
      <c r="AY5" s="5">
        <f t="shared" si="12"/>
        <v>2.3765996343692919E-2</v>
      </c>
      <c r="AZ5" s="5">
        <f t="shared" si="12"/>
        <v>-3.6327555483557372E-2</v>
      </c>
      <c r="BA5" s="3">
        <f t="shared" ref="BA5:BA14" si="13">IF(AE5=0,"",Z$3)</f>
        <v>0.13</v>
      </c>
      <c r="BB5" s="3">
        <f t="shared" ref="BB5:BB14" si="14">IF(AE5=0,"",X$3)</f>
        <v>7.0999999999999994E-2</v>
      </c>
      <c r="BC5" s="3">
        <f t="shared" ref="BC5:BC14" si="15">IF(AE5=0,"",-BB5)</f>
        <v>-7.0999999999999994E-2</v>
      </c>
      <c r="BD5" s="3">
        <f t="shared" ref="BD5:BD14" si="16">IF(AE5=0,"",-BA5)</f>
        <v>-0.13</v>
      </c>
      <c r="BE5" s="56">
        <f t="shared" ref="BE5:BE14" si="17">IF(AE5=0,"",AVERAGE(AG5:AZ5))</f>
        <v>3.9037417584326783E-3</v>
      </c>
      <c r="BF5" s="56">
        <f t="shared" ref="BF5:BF14" si="18">IF(AE5&lt;2,"",STDEV(AG5:AZ5)/SQRT(AE5)*TINV(0.05,AE5-1))</f>
        <v>3.4266038938390288E-2</v>
      </c>
      <c r="BG5" s="58">
        <f t="shared" ref="BG5:BG14" si="19">IF(CG5="","",-CG5)</f>
        <v>-126.52912318387341</v>
      </c>
      <c r="BH5" s="93">
        <f t="shared" ref="BH5:BW14" si="20">IF(D5*D$4=0,"",D5*$AD5-AG$4)</f>
        <v>183.39999999999964</v>
      </c>
      <c r="BI5" s="4">
        <f t="shared" si="20"/>
        <v>26.5</v>
      </c>
      <c r="BJ5" s="4">
        <f t="shared" si="20"/>
        <v>8.4000000000000057</v>
      </c>
      <c r="BK5" s="4">
        <f t="shared" si="20"/>
        <v>-18.200000000000017</v>
      </c>
      <c r="BL5" s="4">
        <f t="shared" si="20"/>
        <v>438</v>
      </c>
      <c r="BM5" s="4">
        <f t="shared" si="20"/>
        <v>-6</v>
      </c>
      <c r="BN5" s="4">
        <f t="shared" si="20"/>
        <v>-601.39999999999964</v>
      </c>
      <c r="BO5" s="4">
        <f t="shared" si="20"/>
        <v>34.800000000000011</v>
      </c>
      <c r="BP5" s="4">
        <f t="shared" si="20"/>
        <v>-52.100000000000136</v>
      </c>
      <c r="BQ5" s="4">
        <f t="shared" si="20"/>
        <v>10</v>
      </c>
      <c r="BR5" s="4">
        <f t="shared" si="20"/>
        <v>663</v>
      </c>
      <c r="BS5" s="4">
        <f t="shared" si="20"/>
        <v>-2.3999999999999915</v>
      </c>
      <c r="BT5" s="4">
        <f t="shared" si="20"/>
        <v>-8.1000000000000227</v>
      </c>
      <c r="BU5" s="4" t="str">
        <f t="shared" si="20"/>
        <v/>
      </c>
      <c r="BV5" s="4" t="str">
        <f t="shared" si="20"/>
        <v/>
      </c>
      <c r="BW5" s="4">
        <f t="shared" si="20"/>
        <v>232</v>
      </c>
      <c r="BX5" s="4">
        <f t="shared" ref="BX5:CA14" si="21">IF(T5*T$4=0,"",T5*$AD5-AW$4)</f>
        <v>-76</v>
      </c>
      <c r="BY5" s="4">
        <f t="shared" si="21"/>
        <v>-8</v>
      </c>
      <c r="BZ5" s="4">
        <f t="shared" si="21"/>
        <v>2.5999999999999943</v>
      </c>
      <c r="CA5" s="4">
        <f t="shared" si="21"/>
        <v>-179.39999999999964</v>
      </c>
      <c r="CB5" s="94">
        <f t="shared" ref="CB5:CB14" si="22">IF(AE5=0,"",AC$3)</f>
        <v>372.46494999999999</v>
      </c>
      <c r="CC5" s="94">
        <f t="shared" ref="CC5:CC14" si="23">IF(AE5=0,"",AA$3)</f>
        <v>203.42316499999995</v>
      </c>
      <c r="CD5" s="94">
        <f t="shared" ref="CD5:CD14" si="24">IF(AE5=0,"",-CC5)</f>
        <v>-203.42316499999995</v>
      </c>
      <c r="CE5" s="94">
        <f t="shared" ref="CE5:CE14" si="25">IF(AE5=0,"",-CB5)</f>
        <v>-372.46494999999999</v>
      </c>
      <c r="CF5" s="59">
        <f t="shared" ref="CF5:CF14" si="26">IF(AE5=0,"",AVERAGE(BH5:CA5))</f>
        <v>35.950000000000017</v>
      </c>
      <c r="CG5" s="58">
        <f t="shared" ref="CG5:CG14" si="27">IF(AE5&lt;2,"",STDEV(BH5:CA5)/SQRT(AE5)*TINV(0.05,AE5-1))</f>
        <v>126.52912318387341</v>
      </c>
      <c r="CI5"/>
      <c r="CJ5"/>
      <c r="CK5"/>
      <c r="CL5"/>
      <c r="CM5"/>
      <c r="CN5"/>
      <c r="CO5"/>
      <c r="CP5"/>
      <c r="CQ5"/>
      <c r="CR5"/>
      <c r="CS5"/>
    </row>
    <row r="6" spans="1:97" s="2" customFormat="1" ht="24.75" customHeight="1" x14ac:dyDescent="0.25">
      <c r="A6" s="85" t="s">
        <v>16</v>
      </c>
      <c r="B6" s="141" t="s">
        <v>86</v>
      </c>
      <c r="C6" s="22">
        <v>1</v>
      </c>
      <c r="D6" s="149">
        <v>6572.4</v>
      </c>
      <c r="E6" s="149">
        <v>918.1</v>
      </c>
      <c r="F6" s="149">
        <v>94.7</v>
      </c>
      <c r="G6" s="149">
        <v>194.8</v>
      </c>
      <c r="H6" s="149">
        <v>21017.9</v>
      </c>
      <c r="I6" s="149">
        <v>607.9</v>
      </c>
      <c r="J6" s="149">
        <v>4439.3</v>
      </c>
      <c r="K6" s="149">
        <v>477.4</v>
      </c>
      <c r="L6" s="149">
        <v>1250.4000000000001</v>
      </c>
      <c r="M6" s="149">
        <v>96</v>
      </c>
      <c r="N6" s="149">
        <v>6056.8</v>
      </c>
      <c r="O6" s="149">
        <v>101.2</v>
      </c>
      <c r="P6" s="149">
        <v>259.39999999999998</v>
      </c>
      <c r="Q6" s="149">
        <v>1999.8</v>
      </c>
      <c r="R6" s="149">
        <v>276</v>
      </c>
      <c r="S6" s="149">
        <v>7327</v>
      </c>
      <c r="T6" s="149">
        <v>972.1</v>
      </c>
      <c r="U6" s="149">
        <v>156.4</v>
      </c>
      <c r="V6" s="149">
        <v>105.9</v>
      </c>
      <c r="W6" s="149">
        <v>4599.1000000000004</v>
      </c>
      <c r="X6" s="16">
        <f t="shared" si="3"/>
        <v>-1.2637337447262215E-2</v>
      </c>
      <c r="Y6" s="19">
        <f t="shared" si="4"/>
        <v>2.6305735551830575E-2</v>
      </c>
      <c r="Z6" s="17">
        <f t="shared" si="5"/>
        <v>0</v>
      </c>
      <c r="AA6" s="18">
        <f t="shared" si="6"/>
        <v>11.015000000000111</v>
      </c>
      <c r="AB6" s="20">
        <f t="shared" si="7"/>
        <v>91.881436015367697</v>
      </c>
      <c r="AC6" s="17">
        <f t="shared" si="8"/>
        <v>5.0000000000000044E-2</v>
      </c>
      <c r="AD6" s="97">
        <f t="shared" si="0"/>
        <v>1</v>
      </c>
      <c r="AE6" s="98">
        <f t="shared" si="9"/>
        <v>20</v>
      </c>
      <c r="AF6" s="53" t="str">
        <f t="shared" si="10"/>
        <v>Tid 2</v>
      </c>
      <c r="AG6" s="87">
        <f t="shared" si="11"/>
        <v>4.7962242489954621E-2</v>
      </c>
      <c r="AH6" s="5">
        <f t="shared" si="11"/>
        <v>2.2952646239554397E-2</v>
      </c>
      <c r="AI6" s="5">
        <f t="shared" si="11"/>
        <v>1.1752136752136932E-2</v>
      </c>
      <c r="AJ6" s="5">
        <f t="shared" si="11"/>
        <v>-9.731232622798891E-2</v>
      </c>
      <c r="AK6" s="5">
        <f t="shared" si="11"/>
        <v>1.8210444724348518E-2</v>
      </c>
      <c r="AL6" s="5">
        <f t="shared" si="11"/>
        <v>1.8769901122842159E-2</v>
      </c>
      <c r="AM6" s="5">
        <f t="shared" si="11"/>
        <v>-9.3169097520120814E-2</v>
      </c>
      <c r="AN6" s="5">
        <f t="shared" si="11"/>
        <v>4.8079034028539969E-2</v>
      </c>
      <c r="AO6" s="5">
        <f t="shared" si="11"/>
        <v>-7.6445823177487271E-2</v>
      </c>
      <c r="AP6" s="5">
        <f t="shared" si="11"/>
        <v>0.11627906976744184</v>
      </c>
      <c r="AQ6" s="5">
        <f t="shared" si="11"/>
        <v>0.12559003902620325</v>
      </c>
      <c r="AR6" s="5">
        <f t="shared" si="11"/>
        <v>-3.7107516650808692E-2</v>
      </c>
      <c r="AS6" s="5">
        <f t="shared" si="11"/>
        <v>5.0368074389770534E-3</v>
      </c>
      <c r="AT6" s="5">
        <f t="shared" si="11"/>
        <v>-9.6380642537616912E-2</v>
      </c>
      <c r="AU6" s="5">
        <f t="shared" si="11"/>
        <v>-0.11025145067698261</v>
      </c>
      <c r="AV6" s="5">
        <f t="shared" si="11"/>
        <v>4.93759429433549E-3</v>
      </c>
      <c r="AW6" s="5">
        <f t="shared" si="12"/>
        <v>-5.712900096993212E-2</v>
      </c>
      <c r="AX6" s="5">
        <f t="shared" si="12"/>
        <v>-3.8216560509554132E-3</v>
      </c>
      <c r="AY6" s="5">
        <f t="shared" si="12"/>
        <v>-3.1992687385740348E-2</v>
      </c>
      <c r="AZ6" s="5">
        <f t="shared" si="12"/>
        <v>-6.8706463631945436E-2</v>
      </c>
      <c r="BA6" s="3">
        <f t="shared" si="13"/>
        <v>0.13</v>
      </c>
      <c r="BB6" s="3">
        <f t="shared" si="14"/>
        <v>7.0999999999999994E-2</v>
      </c>
      <c r="BC6" s="3">
        <f t="shared" si="15"/>
        <v>-7.0999999999999994E-2</v>
      </c>
      <c r="BD6" s="3">
        <f t="shared" si="16"/>
        <v>-0.13</v>
      </c>
      <c r="BE6" s="56">
        <f t="shared" si="17"/>
        <v>-1.2637337447262215E-2</v>
      </c>
      <c r="BF6" s="56">
        <f t="shared" si="18"/>
        <v>3.1841705224737615E-2</v>
      </c>
      <c r="BG6" s="58">
        <f t="shared" si="19"/>
        <v>-111.2176314348806</v>
      </c>
      <c r="BH6" s="93">
        <f t="shared" si="20"/>
        <v>300.79999999999927</v>
      </c>
      <c r="BI6" s="4">
        <f t="shared" si="20"/>
        <v>20.600000000000023</v>
      </c>
      <c r="BJ6" s="4">
        <f t="shared" si="20"/>
        <v>1.1000000000000085</v>
      </c>
      <c r="BK6" s="4">
        <f t="shared" si="20"/>
        <v>-21</v>
      </c>
      <c r="BL6" s="4">
        <f t="shared" si="20"/>
        <v>375.90000000000146</v>
      </c>
      <c r="BM6" s="4">
        <f t="shared" si="20"/>
        <v>11.199999999999932</v>
      </c>
      <c r="BN6" s="4">
        <f t="shared" si="20"/>
        <v>-456.09999999999945</v>
      </c>
      <c r="BO6" s="4">
        <f t="shared" si="20"/>
        <v>21.899999999999977</v>
      </c>
      <c r="BP6" s="4">
        <f t="shared" si="20"/>
        <v>-103.5</v>
      </c>
      <c r="BQ6" s="4">
        <f t="shared" si="20"/>
        <v>10</v>
      </c>
      <c r="BR6" s="4">
        <f t="shared" si="20"/>
        <v>675.80000000000018</v>
      </c>
      <c r="BS6" s="4">
        <f t="shared" si="20"/>
        <v>-3.8999999999999915</v>
      </c>
      <c r="BT6" s="4">
        <f t="shared" si="20"/>
        <v>1.2999999999999545</v>
      </c>
      <c r="BU6" s="4">
        <f t="shared" si="20"/>
        <v>-213.29999999999995</v>
      </c>
      <c r="BV6" s="4">
        <f t="shared" si="20"/>
        <v>-34.199999999999989</v>
      </c>
      <c r="BW6" s="4">
        <f t="shared" si="20"/>
        <v>36</v>
      </c>
      <c r="BX6" s="4">
        <f t="shared" si="21"/>
        <v>-58.899999999999977</v>
      </c>
      <c r="BY6" s="4">
        <f t="shared" si="21"/>
        <v>-0.59999999999999432</v>
      </c>
      <c r="BZ6" s="4">
        <f t="shared" si="21"/>
        <v>-3.5</v>
      </c>
      <c r="CA6" s="4">
        <f t="shared" si="21"/>
        <v>-339.29999999999927</v>
      </c>
      <c r="CB6" s="94">
        <f t="shared" si="22"/>
        <v>372.46494999999999</v>
      </c>
      <c r="CC6" s="94">
        <f t="shared" si="23"/>
        <v>203.42316499999995</v>
      </c>
      <c r="CD6" s="94">
        <f t="shared" si="24"/>
        <v>-203.42316499999995</v>
      </c>
      <c r="CE6" s="94">
        <f t="shared" si="25"/>
        <v>-372.46494999999999</v>
      </c>
      <c r="CF6" s="59">
        <f t="shared" si="26"/>
        <v>11.015000000000111</v>
      </c>
      <c r="CG6" s="58">
        <f t="shared" si="27"/>
        <v>111.2176314348806</v>
      </c>
      <c r="CH6" s="15"/>
      <c r="CI6"/>
      <c r="CJ6"/>
      <c r="CK6"/>
      <c r="CL6"/>
      <c r="CM6"/>
      <c r="CN6"/>
      <c r="CO6"/>
      <c r="CP6"/>
      <c r="CQ6"/>
      <c r="CR6"/>
      <c r="CS6"/>
    </row>
    <row r="7" spans="1:97" s="2" customFormat="1" ht="24" customHeight="1" x14ac:dyDescent="0.25">
      <c r="A7" s="85" t="s">
        <v>17</v>
      </c>
      <c r="B7" s="141" t="s">
        <v>87</v>
      </c>
      <c r="C7" s="22">
        <v>1</v>
      </c>
      <c r="D7" s="149">
        <v>6248.2</v>
      </c>
      <c r="E7" s="149">
        <v>866.1</v>
      </c>
      <c r="F7" s="149">
        <v>91.9</v>
      </c>
      <c r="G7" s="149">
        <v>186.9</v>
      </c>
      <c r="H7" s="149">
        <v>18336.8</v>
      </c>
      <c r="I7" s="149">
        <v>607.70000000000005</v>
      </c>
      <c r="J7" s="149"/>
      <c r="K7" s="149">
        <v>454.3</v>
      </c>
      <c r="L7" s="149">
        <v>1359.5</v>
      </c>
      <c r="M7" s="149">
        <v>78</v>
      </c>
      <c r="N7" s="149">
        <v>5645</v>
      </c>
      <c r="O7" s="149">
        <v>95.5</v>
      </c>
      <c r="P7" s="149">
        <v>229</v>
      </c>
      <c r="Q7" s="149">
        <v>2032.3</v>
      </c>
      <c r="R7" s="149">
        <v>291.8</v>
      </c>
      <c r="S7" s="149">
        <v>7848.9</v>
      </c>
      <c r="T7" s="149">
        <v>995.6</v>
      </c>
      <c r="U7" s="149">
        <v>165.1</v>
      </c>
      <c r="V7" s="149">
        <v>113.7</v>
      </c>
      <c r="W7" s="149">
        <v>4950</v>
      </c>
      <c r="X7" s="16">
        <f t="shared" si="3"/>
        <v>-2.8219520492024117E-2</v>
      </c>
      <c r="Y7" s="19">
        <f t="shared" si="4"/>
        <v>2.4943125063923228E-2</v>
      </c>
      <c r="Z7" s="17">
        <f t="shared" si="5"/>
        <v>-5.2631578947368363E-2</v>
      </c>
      <c r="AA7" s="18">
        <f t="shared" si="6"/>
        <v>-95.294736842105323</v>
      </c>
      <c r="AB7" s="20">
        <f t="shared" si="7"/>
        <v>221.10791698000591</v>
      </c>
      <c r="AC7" s="17">
        <f t="shared" si="8"/>
        <v>0</v>
      </c>
      <c r="AD7" s="97">
        <f t="shared" si="0"/>
        <v>1</v>
      </c>
      <c r="AE7" s="98">
        <f t="shared" si="9"/>
        <v>19</v>
      </c>
      <c r="AF7" s="53" t="str">
        <f t="shared" si="10"/>
        <v>Tid 3</v>
      </c>
      <c r="AG7" s="87">
        <f t="shared" si="11"/>
        <v>-3.7311053000830263E-3</v>
      </c>
      <c r="AH7" s="5">
        <f t="shared" si="11"/>
        <v>-3.4986072423398351E-2</v>
      </c>
      <c r="AI7" s="5">
        <f t="shared" si="11"/>
        <v>-1.8162393162392987E-2</v>
      </c>
      <c r="AJ7" s="5">
        <f t="shared" si="11"/>
        <v>-0.13392029657089899</v>
      </c>
      <c r="AK7" s="5">
        <f t="shared" si="11"/>
        <v>-0.1116752252688693</v>
      </c>
      <c r="AL7" s="5">
        <f t="shared" si="11"/>
        <v>1.8434724317077267E-2</v>
      </c>
      <c r="AM7" s="5" t="str">
        <f t="shared" si="11"/>
        <v/>
      </c>
      <c r="AN7" s="5">
        <f t="shared" si="11"/>
        <v>-2.6344676180021231E-3</v>
      </c>
      <c r="AO7" s="5">
        <f t="shared" si="11"/>
        <v>4.1361991284436517E-3</v>
      </c>
      <c r="AP7" s="5">
        <f t="shared" si="11"/>
        <v>-9.3023255813953543E-2</v>
      </c>
      <c r="AQ7" s="5">
        <f t="shared" si="11"/>
        <v>4.9061512729975831E-2</v>
      </c>
      <c r="AR7" s="5">
        <f t="shared" si="11"/>
        <v>-9.1341579448144583E-2</v>
      </c>
      <c r="AS7" s="5">
        <f t="shared" si="11"/>
        <v>-0.11274699728787296</v>
      </c>
      <c r="AT7" s="5">
        <f t="shared" si="11"/>
        <v>-8.1695359450544514E-2</v>
      </c>
      <c r="AU7" s="5">
        <f t="shared" si="11"/>
        <v>-5.9316569954867782E-2</v>
      </c>
      <c r="AV7" s="5">
        <f t="shared" si="11"/>
        <v>7.6518996022493457E-2</v>
      </c>
      <c r="AW7" s="5">
        <f t="shared" si="12"/>
        <v>-3.4335596508244359E-2</v>
      </c>
      <c r="AX7" s="5">
        <f t="shared" si="12"/>
        <v>5.1592356687897967E-2</v>
      </c>
      <c r="AY7" s="5">
        <f t="shared" si="12"/>
        <v>3.9305301645338186E-2</v>
      </c>
      <c r="AZ7" s="5">
        <f t="shared" si="12"/>
        <v>2.348938927587918E-3</v>
      </c>
      <c r="BA7" s="3">
        <f t="shared" si="13"/>
        <v>0.13</v>
      </c>
      <c r="BB7" s="3">
        <f t="shared" si="14"/>
        <v>7.0999999999999994E-2</v>
      </c>
      <c r="BC7" s="3">
        <f t="shared" si="15"/>
        <v>-7.0999999999999994E-2</v>
      </c>
      <c r="BD7" s="3">
        <f t="shared" si="16"/>
        <v>-0.13</v>
      </c>
      <c r="BE7" s="56">
        <f t="shared" si="17"/>
        <v>-2.8219520492024117E-2</v>
      </c>
      <c r="BF7" s="56">
        <f t="shared" si="18"/>
        <v>3.0220091696349722E-2</v>
      </c>
      <c r="BG7" s="58">
        <f t="shared" si="19"/>
        <v>-267.88549986421327</v>
      </c>
      <c r="BH7" s="93">
        <f t="shared" si="20"/>
        <v>-23.400000000000546</v>
      </c>
      <c r="BI7" s="4">
        <f t="shared" si="20"/>
        <v>-31.399999999999977</v>
      </c>
      <c r="BJ7" s="4">
        <f t="shared" si="20"/>
        <v>-1.6999999999999886</v>
      </c>
      <c r="BK7" s="4">
        <f t="shared" si="20"/>
        <v>-28.900000000000006</v>
      </c>
      <c r="BL7" s="4">
        <f t="shared" si="20"/>
        <v>-2305.2000000000007</v>
      </c>
      <c r="BM7" s="4">
        <f t="shared" si="20"/>
        <v>11</v>
      </c>
      <c r="BN7" s="4" t="str">
        <f t="shared" si="20"/>
        <v/>
      </c>
      <c r="BO7" s="4">
        <f t="shared" si="20"/>
        <v>-1.1999999999999886</v>
      </c>
      <c r="BP7" s="4">
        <f t="shared" si="20"/>
        <v>5.5999999999999091</v>
      </c>
      <c r="BQ7" s="4">
        <f t="shared" si="20"/>
        <v>-8</v>
      </c>
      <c r="BR7" s="4">
        <f t="shared" si="20"/>
        <v>264</v>
      </c>
      <c r="BS7" s="4">
        <f t="shared" si="20"/>
        <v>-9.5999999999999943</v>
      </c>
      <c r="BT7" s="4">
        <f t="shared" si="20"/>
        <v>-29.100000000000023</v>
      </c>
      <c r="BU7" s="4">
        <f t="shared" si="20"/>
        <v>-180.79999999999995</v>
      </c>
      <c r="BV7" s="4">
        <f t="shared" si="20"/>
        <v>-18.399999999999977</v>
      </c>
      <c r="BW7" s="4">
        <f t="shared" si="20"/>
        <v>557.89999999999964</v>
      </c>
      <c r="BX7" s="4">
        <f t="shared" si="21"/>
        <v>-35.399999999999977</v>
      </c>
      <c r="BY7" s="4">
        <f t="shared" si="21"/>
        <v>8.0999999999999943</v>
      </c>
      <c r="BZ7" s="4">
        <f t="shared" si="21"/>
        <v>4.2999999999999972</v>
      </c>
      <c r="CA7" s="4">
        <f t="shared" si="21"/>
        <v>11.600000000000364</v>
      </c>
      <c r="CB7" s="94">
        <f t="shared" si="22"/>
        <v>372.46494999999999</v>
      </c>
      <c r="CC7" s="94">
        <f t="shared" si="23"/>
        <v>203.42316499999995</v>
      </c>
      <c r="CD7" s="94">
        <f t="shared" si="24"/>
        <v>-203.42316499999995</v>
      </c>
      <c r="CE7" s="94">
        <f t="shared" si="25"/>
        <v>-372.46494999999999</v>
      </c>
      <c r="CF7" s="59">
        <f t="shared" si="26"/>
        <v>-95.294736842105323</v>
      </c>
      <c r="CG7" s="58">
        <f t="shared" si="27"/>
        <v>267.88549986421327</v>
      </c>
      <c r="CH7" s="15"/>
      <c r="CM7"/>
      <c r="CN7"/>
      <c r="CO7"/>
      <c r="CP7"/>
      <c r="CQ7"/>
      <c r="CR7"/>
      <c r="CS7"/>
    </row>
    <row r="8" spans="1:97" s="2" customFormat="1" ht="24" customHeight="1" x14ac:dyDescent="0.25">
      <c r="A8" s="85" t="s">
        <v>18</v>
      </c>
      <c r="B8" s="141" t="s">
        <v>88</v>
      </c>
      <c r="C8" s="22">
        <v>1</v>
      </c>
      <c r="D8" s="149">
        <v>6494.5</v>
      </c>
      <c r="E8" s="149">
        <v>956.4</v>
      </c>
      <c r="F8" s="149"/>
      <c r="G8" s="149">
        <v>196.1</v>
      </c>
      <c r="H8" s="149">
        <v>20851.3</v>
      </c>
      <c r="I8" s="149">
        <v>636</v>
      </c>
      <c r="J8" s="149"/>
      <c r="K8" s="149">
        <v>475.2</v>
      </c>
      <c r="L8" s="149">
        <v>1259</v>
      </c>
      <c r="M8" s="149">
        <v>94.2</v>
      </c>
      <c r="N8" s="149">
        <v>5680.9</v>
      </c>
      <c r="O8" s="149">
        <v>95</v>
      </c>
      <c r="P8" s="149">
        <v>233.1</v>
      </c>
      <c r="Q8" s="149">
        <v>2222</v>
      </c>
      <c r="R8" s="149">
        <v>316.5</v>
      </c>
      <c r="S8" s="149">
        <v>7927</v>
      </c>
      <c r="T8" s="149">
        <v>1134</v>
      </c>
      <c r="U8" s="149">
        <v>165</v>
      </c>
      <c r="V8" s="149">
        <v>108</v>
      </c>
      <c r="W8" s="149">
        <v>5347</v>
      </c>
      <c r="X8" s="16">
        <f t="shared" si="3"/>
        <v>1.9417814932465194E-2</v>
      </c>
      <c r="Y8" s="19">
        <f t="shared" si="4"/>
        <v>2.755592570032404E-2</v>
      </c>
      <c r="Z8" s="17">
        <f t="shared" si="5"/>
        <v>0</v>
      </c>
      <c r="AA8" s="18">
        <f t="shared" si="6"/>
        <v>104.32777777777771</v>
      </c>
      <c r="AB8" s="20">
        <f t="shared" si="7"/>
        <v>76.08470068175744</v>
      </c>
      <c r="AC8" s="17">
        <f t="shared" si="8"/>
        <v>0.11111111111111116</v>
      </c>
      <c r="AD8" s="97">
        <f t="shared" si="0"/>
        <v>1</v>
      </c>
      <c r="AE8" s="98">
        <f t="shared" si="9"/>
        <v>18</v>
      </c>
      <c r="AF8" s="53" t="str">
        <f t="shared" si="10"/>
        <v>Tid 4</v>
      </c>
      <c r="AG8" s="87">
        <f t="shared" si="11"/>
        <v>3.5541169717456356E-2</v>
      </c>
      <c r="AH8" s="5">
        <f t="shared" si="11"/>
        <v>6.5626740947075213E-2</v>
      </c>
      <c r="AI8" s="5" t="str">
        <f t="shared" si="11"/>
        <v/>
      </c>
      <c r="AJ8" s="5">
        <f t="shared" si="11"/>
        <v>-9.1288229842446778E-2</v>
      </c>
      <c r="AK8" s="5">
        <f t="shared" si="11"/>
        <v>1.0139521364208814E-2</v>
      </c>
      <c r="AL8" s="5">
        <f t="shared" si="11"/>
        <v>6.5862242332830556E-2</v>
      </c>
      <c r="AM8" s="5" t="str">
        <f t="shared" si="11"/>
        <v/>
      </c>
      <c r="AN8" s="5">
        <f t="shared" si="11"/>
        <v>4.324917672886941E-2</v>
      </c>
      <c r="AO8" s="5">
        <f t="shared" si="11"/>
        <v>-7.0093803087377227E-2</v>
      </c>
      <c r="AP8" s="5">
        <f t="shared" si="11"/>
        <v>9.5348837209302317E-2</v>
      </c>
      <c r="AQ8" s="5">
        <f t="shared" si="11"/>
        <v>5.5733135104998999E-2</v>
      </c>
      <c r="AR8" s="5">
        <f t="shared" si="11"/>
        <v>-9.6098953377735441E-2</v>
      </c>
      <c r="AS8" s="5">
        <f t="shared" si="11"/>
        <v>-9.6861681518791265E-2</v>
      </c>
      <c r="AT8" s="5">
        <f t="shared" si="11"/>
        <v>4.0215082915366906E-3</v>
      </c>
      <c r="AU8" s="5">
        <f t="shared" si="11"/>
        <v>2.0309477756286221E-2</v>
      </c>
      <c r="AV8" s="5">
        <f t="shared" si="11"/>
        <v>8.723083253326025E-2</v>
      </c>
      <c r="AW8" s="5">
        <f t="shared" si="12"/>
        <v>9.9903006789524795E-2</v>
      </c>
      <c r="AX8" s="5">
        <f t="shared" si="12"/>
        <v>5.0955414012738842E-2</v>
      </c>
      <c r="AY8" s="5">
        <f t="shared" si="12"/>
        <v>-1.2797074954296161E-2</v>
      </c>
      <c r="AZ8" s="5">
        <f t="shared" si="12"/>
        <v>8.2739348776931898E-2</v>
      </c>
      <c r="BA8" s="3">
        <f t="shared" si="13"/>
        <v>0.13</v>
      </c>
      <c r="BB8" s="3">
        <f t="shared" si="14"/>
        <v>7.0999999999999994E-2</v>
      </c>
      <c r="BC8" s="3">
        <f t="shared" si="15"/>
        <v>-7.0999999999999994E-2</v>
      </c>
      <c r="BD8" s="3">
        <f t="shared" si="16"/>
        <v>-0.13</v>
      </c>
      <c r="BE8" s="56">
        <f t="shared" si="17"/>
        <v>1.9417814932465194E-2</v>
      </c>
      <c r="BF8" s="56">
        <f t="shared" si="18"/>
        <v>3.3420152056627628E-2</v>
      </c>
      <c r="BG8" s="58">
        <f t="shared" si="19"/>
        <v>-92.276423358821589</v>
      </c>
      <c r="BH8" s="93">
        <f t="shared" si="20"/>
        <v>222.89999999999964</v>
      </c>
      <c r="BI8" s="4">
        <f t="shared" si="20"/>
        <v>58.899999999999977</v>
      </c>
      <c r="BJ8" s="4" t="str">
        <f t="shared" si="20"/>
        <v/>
      </c>
      <c r="BK8" s="4">
        <f t="shared" si="20"/>
        <v>-19.700000000000017</v>
      </c>
      <c r="BL8" s="4">
        <f t="shared" si="20"/>
        <v>209.29999999999927</v>
      </c>
      <c r="BM8" s="4">
        <f t="shared" si="20"/>
        <v>39.299999999999955</v>
      </c>
      <c r="BN8" s="4" t="str">
        <f t="shared" si="20"/>
        <v/>
      </c>
      <c r="BO8" s="4">
        <f t="shared" si="20"/>
        <v>19.699999999999989</v>
      </c>
      <c r="BP8" s="4">
        <f t="shared" si="20"/>
        <v>-94.900000000000091</v>
      </c>
      <c r="BQ8" s="4">
        <f t="shared" si="20"/>
        <v>8.2000000000000028</v>
      </c>
      <c r="BR8" s="4">
        <f t="shared" si="20"/>
        <v>299.89999999999964</v>
      </c>
      <c r="BS8" s="4">
        <f t="shared" si="20"/>
        <v>-10.099999999999994</v>
      </c>
      <c r="BT8" s="4">
        <f t="shared" si="20"/>
        <v>-25.000000000000028</v>
      </c>
      <c r="BU8" s="4">
        <f t="shared" si="20"/>
        <v>8.9000000000000909</v>
      </c>
      <c r="BV8" s="4">
        <f t="shared" si="20"/>
        <v>6.3000000000000114</v>
      </c>
      <c r="BW8" s="4">
        <f t="shared" si="20"/>
        <v>636</v>
      </c>
      <c r="BX8" s="4">
        <f t="shared" si="21"/>
        <v>103</v>
      </c>
      <c r="BY8" s="4">
        <f t="shared" si="21"/>
        <v>8</v>
      </c>
      <c r="BZ8" s="4">
        <f t="shared" si="21"/>
        <v>-1.4000000000000057</v>
      </c>
      <c r="CA8" s="4">
        <f t="shared" si="21"/>
        <v>408.60000000000036</v>
      </c>
      <c r="CB8" s="94">
        <f t="shared" si="22"/>
        <v>372.46494999999999</v>
      </c>
      <c r="CC8" s="94">
        <f t="shared" si="23"/>
        <v>203.42316499999995</v>
      </c>
      <c r="CD8" s="94">
        <f t="shared" si="24"/>
        <v>-203.42316499999995</v>
      </c>
      <c r="CE8" s="94">
        <f t="shared" si="25"/>
        <v>-372.46494999999999</v>
      </c>
      <c r="CF8" s="59">
        <f t="shared" si="26"/>
        <v>104.32777777777771</v>
      </c>
      <c r="CG8" s="58">
        <f t="shared" si="27"/>
        <v>92.276423358821589</v>
      </c>
      <c r="CH8" s="15"/>
      <c r="CM8"/>
      <c r="CN8"/>
      <c r="CO8"/>
      <c r="CP8"/>
      <c r="CQ8"/>
      <c r="CR8"/>
      <c r="CS8"/>
    </row>
    <row r="9" spans="1:97" s="2" customFormat="1" ht="24" customHeight="1" x14ac:dyDescent="0.25">
      <c r="A9" s="85" t="s">
        <v>19</v>
      </c>
      <c r="B9" s="141" t="s">
        <v>89</v>
      </c>
      <c r="C9" s="22">
        <v>1</v>
      </c>
      <c r="D9" s="149">
        <v>6395</v>
      </c>
      <c r="E9" s="149">
        <v>894.1</v>
      </c>
      <c r="F9" s="149">
        <v>92.2</v>
      </c>
      <c r="G9" s="149"/>
      <c r="H9" s="149">
        <v>20990.1</v>
      </c>
      <c r="I9" s="149">
        <v>596.29999999999995</v>
      </c>
      <c r="J9" s="149"/>
      <c r="K9" s="149">
        <v>486.1</v>
      </c>
      <c r="L9" s="149">
        <v>1391.5</v>
      </c>
      <c r="M9" s="149">
        <v>94</v>
      </c>
      <c r="N9" s="149">
        <v>6030</v>
      </c>
      <c r="O9" s="149">
        <v>103</v>
      </c>
      <c r="P9" s="149"/>
      <c r="Q9" s="149">
        <v>2084</v>
      </c>
      <c r="R9" s="149">
        <v>286.5</v>
      </c>
      <c r="S9" s="149">
        <v>8065.2</v>
      </c>
      <c r="T9" s="149">
        <v>1122.3</v>
      </c>
      <c r="U9" s="149">
        <v>179.4</v>
      </c>
      <c r="V9" s="149">
        <v>117.6</v>
      </c>
      <c r="W9" s="149">
        <v>5249</v>
      </c>
      <c r="X9" s="16">
        <f t="shared" si="3"/>
        <v>3.8014952141464525E-2</v>
      </c>
      <c r="Y9" s="19">
        <f t="shared" si="4"/>
        <v>2.6678739898931304E-2</v>
      </c>
      <c r="Z9" s="17">
        <f t="shared" si="5"/>
        <v>5.8823529411764719E-2</v>
      </c>
      <c r="AA9" s="18">
        <f t="shared" si="6"/>
        <v>131.95882352941166</v>
      </c>
      <c r="AB9" s="20">
        <f t="shared" si="7"/>
        <v>105.11624185199361</v>
      </c>
      <c r="AC9" s="17">
        <f t="shared" si="8"/>
        <v>0.11764705882352944</v>
      </c>
      <c r="AD9" s="97">
        <f t="shared" si="0"/>
        <v>1</v>
      </c>
      <c r="AE9" s="98">
        <f t="shared" si="9"/>
        <v>17</v>
      </c>
      <c r="AF9" s="53" t="str">
        <f t="shared" si="10"/>
        <v>Tid 5</v>
      </c>
      <c r="AG9" s="87">
        <f t="shared" si="11"/>
        <v>1.9675999744881656E-2</v>
      </c>
      <c r="AH9" s="5">
        <f t="shared" si="11"/>
        <v>-3.7883008356546233E-3</v>
      </c>
      <c r="AI9" s="5">
        <f t="shared" si="11"/>
        <v>-1.4957264957264904E-2</v>
      </c>
      <c r="AJ9" s="5" t="str">
        <f t="shared" si="11"/>
        <v/>
      </c>
      <c r="AK9" s="5">
        <f t="shared" si="11"/>
        <v>1.6863676000387517E-2</v>
      </c>
      <c r="AL9" s="5">
        <f t="shared" si="11"/>
        <v>-6.7035361153022777E-4</v>
      </c>
      <c r="AM9" s="5" t="str">
        <f t="shared" si="11"/>
        <v/>
      </c>
      <c r="AN9" s="5">
        <f t="shared" si="11"/>
        <v>6.7178924259056139E-2</v>
      </c>
      <c r="AO9" s="5">
        <f t="shared" si="11"/>
        <v>2.7771622719550804E-2</v>
      </c>
      <c r="AP9" s="5">
        <f t="shared" si="11"/>
        <v>9.3023255813953432E-2</v>
      </c>
      <c r="AQ9" s="5">
        <f t="shared" si="11"/>
        <v>0.12060955212785718</v>
      </c>
      <c r="AR9" s="5">
        <f t="shared" si="11"/>
        <v>-1.9980970504281603E-2</v>
      </c>
      <c r="AS9" s="5" t="str">
        <f t="shared" si="11"/>
        <v/>
      </c>
      <c r="AT9" s="5">
        <f t="shared" si="11"/>
        <v>-5.8334462970493828E-2</v>
      </c>
      <c r="AU9" s="5">
        <f t="shared" si="11"/>
        <v>-7.6402321083172131E-2</v>
      </c>
      <c r="AV9" s="5">
        <f t="shared" si="11"/>
        <v>0.10618570840762587</v>
      </c>
      <c r="AW9" s="5">
        <f t="shared" si="12"/>
        <v>8.8554801163918562E-2</v>
      </c>
      <c r="AX9" s="5">
        <f t="shared" si="12"/>
        <v>0.14267515923566876</v>
      </c>
      <c r="AY9" s="5">
        <f t="shared" si="12"/>
        <v>7.4954296160877343E-2</v>
      </c>
      <c r="AZ9" s="5">
        <f t="shared" si="12"/>
        <v>6.289486473351702E-2</v>
      </c>
      <c r="BA9" s="3">
        <f t="shared" si="13"/>
        <v>0.13</v>
      </c>
      <c r="BB9" s="3">
        <f t="shared" si="14"/>
        <v>7.0999999999999994E-2</v>
      </c>
      <c r="BC9" s="3">
        <f t="shared" si="15"/>
        <v>-7.0999999999999994E-2</v>
      </c>
      <c r="BD9" s="3">
        <f t="shared" si="16"/>
        <v>-0.13</v>
      </c>
      <c r="BE9" s="56">
        <f t="shared" si="17"/>
        <v>3.8014952141464525E-2</v>
      </c>
      <c r="BF9" s="56">
        <f t="shared" si="18"/>
        <v>3.2394141062660982E-2</v>
      </c>
      <c r="BG9" s="58">
        <f t="shared" si="19"/>
        <v>-127.63535232286861</v>
      </c>
      <c r="BH9" s="93">
        <f t="shared" si="20"/>
        <v>123.39999999999964</v>
      </c>
      <c r="BI9" s="4">
        <f t="shared" si="20"/>
        <v>-3.3999999999999773</v>
      </c>
      <c r="BJ9" s="4">
        <f t="shared" si="20"/>
        <v>-1.3999999999999915</v>
      </c>
      <c r="BK9" s="4" t="str">
        <f t="shared" si="20"/>
        <v/>
      </c>
      <c r="BL9" s="4">
        <f t="shared" si="20"/>
        <v>348.09999999999854</v>
      </c>
      <c r="BM9" s="4">
        <f t="shared" si="20"/>
        <v>-0.40000000000009095</v>
      </c>
      <c r="BN9" s="4" t="str">
        <f t="shared" si="20"/>
        <v/>
      </c>
      <c r="BO9" s="4">
        <f t="shared" si="20"/>
        <v>30.600000000000023</v>
      </c>
      <c r="BP9" s="4">
        <f t="shared" si="20"/>
        <v>37.599999999999909</v>
      </c>
      <c r="BQ9" s="4">
        <f t="shared" si="20"/>
        <v>8</v>
      </c>
      <c r="BR9" s="4">
        <f t="shared" si="20"/>
        <v>649</v>
      </c>
      <c r="BS9" s="4">
        <f t="shared" si="20"/>
        <v>-2.0999999999999943</v>
      </c>
      <c r="BT9" s="4" t="str">
        <f t="shared" si="20"/>
        <v/>
      </c>
      <c r="BU9" s="4">
        <f t="shared" si="20"/>
        <v>-129.09999999999991</v>
      </c>
      <c r="BV9" s="4">
        <f t="shared" si="20"/>
        <v>-23.699999999999989</v>
      </c>
      <c r="BW9" s="4">
        <f t="shared" si="20"/>
        <v>774.19999999999982</v>
      </c>
      <c r="BX9" s="4">
        <f t="shared" si="21"/>
        <v>91.299999999999955</v>
      </c>
      <c r="BY9" s="4">
        <f t="shared" si="21"/>
        <v>22.400000000000006</v>
      </c>
      <c r="BZ9" s="4">
        <f t="shared" si="21"/>
        <v>8.1999999999999886</v>
      </c>
      <c r="CA9" s="4">
        <f t="shared" si="21"/>
        <v>310.60000000000036</v>
      </c>
      <c r="CB9" s="94">
        <f t="shared" si="22"/>
        <v>372.46494999999999</v>
      </c>
      <c r="CC9" s="94">
        <f t="shared" si="23"/>
        <v>203.42316499999995</v>
      </c>
      <c r="CD9" s="94">
        <f t="shared" si="24"/>
        <v>-203.42316499999995</v>
      </c>
      <c r="CE9" s="94">
        <f t="shared" si="25"/>
        <v>-372.46494999999999</v>
      </c>
      <c r="CF9" s="59">
        <f t="shared" si="26"/>
        <v>131.95882352941166</v>
      </c>
      <c r="CG9" s="58">
        <f t="shared" si="27"/>
        <v>127.63535232286861</v>
      </c>
      <c r="CH9" s="15"/>
      <c r="CM9"/>
      <c r="CN9"/>
      <c r="CO9"/>
      <c r="CP9"/>
      <c r="CQ9"/>
      <c r="CR9"/>
      <c r="CS9"/>
    </row>
    <row r="10" spans="1:97" s="2" customFormat="1" ht="24" customHeight="1" x14ac:dyDescent="0.25">
      <c r="A10" s="85" t="s">
        <v>20</v>
      </c>
      <c r="B10" s="141" t="s">
        <v>90</v>
      </c>
      <c r="C10" s="22">
        <v>1</v>
      </c>
      <c r="D10" s="149">
        <v>6480.8</v>
      </c>
      <c r="E10" s="149">
        <v>910.5</v>
      </c>
      <c r="F10" s="149">
        <v>97.4</v>
      </c>
      <c r="G10" s="149"/>
      <c r="H10" s="149">
        <v>19746.900000000001</v>
      </c>
      <c r="I10" s="149">
        <v>604.29999999999995</v>
      </c>
      <c r="J10" s="149"/>
      <c r="K10" s="149">
        <v>508</v>
      </c>
      <c r="L10" s="149">
        <v>1441.2</v>
      </c>
      <c r="M10" s="149">
        <v>97.1</v>
      </c>
      <c r="N10" s="149">
        <v>5509.8</v>
      </c>
      <c r="O10" s="149">
        <v>98.7</v>
      </c>
      <c r="P10" s="149"/>
      <c r="Q10" s="149">
        <v>2011.4</v>
      </c>
      <c r="R10" s="149">
        <v>288.8</v>
      </c>
      <c r="S10" s="149">
        <v>7913.3</v>
      </c>
      <c r="T10" s="149"/>
      <c r="U10" s="149">
        <v>177.7</v>
      </c>
      <c r="V10" s="149">
        <v>112.3</v>
      </c>
      <c r="W10" s="149">
        <v>4867.2</v>
      </c>
      <c r="X10" s="16">
        <f t="shared" si="3"/>
        <v>2.4926614098235815E-2</v>
      </c>
      <c r="Y10" s="19">
        <f t="shared" si="4"/>
        <v>3.0384566179988488E-2</v>
      </c>
      <c r="Z10" s="17">
        <f t="shared" si="5"/>
        <v>6.25E-2</v>
      </c>
      <c r="AA10" s="18">
        <f t="shared" si="6"/>
        <v>-2.2874999999998833</v>
      </c>
      <c r="AB10" s="20">
        <f t="shared" si="7"/>
        <v>129.32641903630753</v>
      </c>
      <c r="AC10" s="17">
        <f t="shared" si="8"/>
        <v>0</v>
      </c>
      <c r="AD10" s="97">
        <f t="shared" si="0"/>
        <v>1</v>
      </c>
      <c r="AE10" s="98">
        <f t="shared" si="9"/>
        <v>16</v>
      </c>
      <c r="AF10" s="53" t="str">
        <f t="shared" si="10"/>
        <v>Tid 6</v>
      </c>
      <c r="AG10" s="87">
        <f t="shared" si="11"/>
        <v>3.3356719178518901E-2</v>
      </c>
      <c r="AH10" s="5">
        <f t="shared" si="11"/>
        <v>1.4484679665738076E-2</v>
      </c>
      <c r="AI10" s="5">
        <f t="shared" si="11"/>
        <v>4.0598290598290676E-2</v>
      </c>
      <c r="AJ10" s="5" t="str">
        <f t="shared" si="11"/>
        <v/>
      </c>
      <c r="AK10" s="5">
        <f t="shared" si="11"/>
        <v>-4.3363046216451817E-2</v>
      </c>
      <c r="AL10" s="5">
        <f t="shared" si="11"/>
        <v>1.2736718619071441E-2</v>
      </c>
      <c r="AM10" s="5" t="str">
        <f t="shared" si="11"/>
        <v/>
      </c>
      <c r="AN10" s="5">
        <f t="shared" si="11"/>
        <v>0.11525795828759611</v>
      </c>
      <c r="AO10" s="5">
        <f t="shared" si="11"/>
        <v>6.4480389984489239E-2</v>
      </c>
      <c r="AP10" s="5">
        <f t="shared" si="11"/>
        <v>0.12906976744186038</v>
      </c>
      <c r="AQ10" s="5">
        <f t="shared" si="11"/>
        <v>2.3936071362200328E-2</v>
      </c>
      <c r="AR10" s="5">
        <f t="shared" si="11"/>
        <v>-6.0894386298762981E-2</v>
      </c>
      <c r="AS10" s="5" t="str">
        <f t="shared" si="11"/>
        <v/>
      </c>
      <c r="AT10" s="5">
        <f t="shared" si="11"/>
        <v>-9.1139126112692481E-2</v>
      </c>
      <c r="AU10" s="5">
        <f t="shared" si="11"/>
        <v>-6.8987749838813617E-2</v>
      </c>
      <c r="AV10" s="5">
        <f t="shared" si="11"/>
        <v>8.5351803593471498E-2</v>
      </c>
      <c r="AW10" s="5" t="str">
        <f t="shared" si="12"/>
        <v/>
      </c>
      <c r="AX10" s="5">
        <f t="shared" si="12"/>
        <v>0.13184713375796164</v>
      </c>
      <c r="AY10" s="5">
        <f t="shared" si="12"/>
        <v>2.6508226691041914E-2</v>
      </c>
      <c r="AZ10" s="5">
        <f t="shared" si="12"/>
        <v>-1.4417625141746271E-2</v>
      </c>
      <c r="BA10" s="3">
        <f t="shared" si="13"/>
        <v>0.13</v>
      </c>
      <c r="BB10" s="3">
        <f t="shared" si="14"/>
        <v>7.0999999999999994E-2</v>
      </c>
      <c r="BC10" s="3">
        <f t="shared" si="15"/>
        <v>-7.0999999999999994E-2</v>
      </c>
      <c r="BD10" s="3">
        <f t="shared" si="16"/>
        <v>-0.13</v>
      </c>
      <c r="BE10" s="56">
        <f t="shared" si="17"/>
        <v>2.4926614098235815E-2</v>
      </c>
      <c r="BF10" s="56">
        <f t="shared" si="18"/>
        <v>3.6943131477122665E-2</v>
      </c>
      <c r="BG10" s="58">
        <f t="shared" si="19"/>
        <v>-157.24176786405505</v>
      </c>
      <c r="BH10" s="93">
        <f t="shared" si="20"/>
        <v>209.19999999999982</v>
      </c>
      <c r="BI10" s="4">
        <f t="shared" si="20"/>
        <v>13</v>
      </c>
      <c r="BJ10" s="4">
        <f t="shared" si="20"/>
        <v>3.8000000000000114</v>
      </c>
      <c r="BK10" s="4" t="str">
        <f t="shared" si="20"/>
        <v/>
      </c>
      <c r="BL10" s="4">
        <f t="shared" si="20"/>
        <v>-895.09999999999854</v>
      </c>
      <c r="BM10" s="4">
        <f t="shared" si="20"/>
        <v>7.5999999999999091</v>
      </c>
      <c r="BN10" s="4" t="str">
        <f t="shared" si="20"/>
        <v/>
      </c>
      <c r="BO10" s="4">
        <f t="shared" si="20"/>
        <v>52.5</v>
      </c>
      <c r="BP10" s="4">
        <f t="shared" si="20"/>
        <v>87.299999999999955</v>
      </c>
      <c r="BQ10" s="4">
        <f t="shared" si="20"/>
        <v>11.099999999999994</v>
      </c>
      <c r="BR10" s="4">
        <f t="shared" si="20"/>
        <v>128.80000000000018</v>
      </c>
      <c r="BS10" s="4">
        <f t="shared" si="20"/>
        <v>-6.3999999999999915</v>
      </c>
      <c r="BT10" s="4" t="str">
        <f t="shared" si="20"/>
        <v/>
      </c>
      <c r="BU10" s="4">
        <f t="shared" si="20"/>
        <v>-201.69999999999982</v>
      </c>
      <c r="BV10" s="4">
        <f t="shared" si="20"/>
        <v>-21.399999999999977</v>
      </c>
      <c r="BW10" s="4">
        <f t="shared" si="20"/>
        <v>622.30000000000018</v>
      </c>
      <c r="BX10" s="4" t="str">
        <f t="shared" si="21"/>
        <v/>
      </c>
      <c r="BY10" s="4">
        <f t="shared" si="21"/>
        <v>20.699999999999989</v>
      </c>
      <c r="BZ10" s="4">
        <f t="shared" si="21"/>
        <v>2.8999999999999915</v>
      </c>
      <c r="CA10" s="4">
        <f t="shared" si="21"/>
        <v>-71.199999999999818</v>
      </c>
      <c r="CB10" s="94">
        <f t="shared" si="22"/>
        <v>372.46494999999999</v>
      </c>
      <c r="CC10" s="94">
        <f t="shared" si="23"/>
        <v>203.42316499999995</v>
      </c>
      <c r="CD10" s="94">
        <f t="shared" si="24"/>
        <v>-203.42316499999995</v>
      </c>
      <c r="CE10" s="94">
        <f t="shared" si="25"/>
        <v>-372.46494999999999</v>
      </c>
      <c r="CF10" s="59">
        <f t="shared" si="26"/>
        <v>-2.2874999999998833</v>
      </c>
      <c r="CG10" s="58">
        <f t="shared" si="27"/>
        <v>157.24176786405505</v>
      </c>
      <c r="CH10" s="15"/>
      <c r="CM10"/>
      <c r="CN10"/>
      <c r="CO10"/>
      <c r="CP10"/>
      <c r="CQ10"/>
      <c r="CR10"/>
      <c r="CS10"/>
    </row>
    <row r="11" spans="1:97" s="2" customFormat="1" ht="24" customHeight="1" x14ac:dyDescent="0.25">
      <c r="A11" s="85"/>
      <c r="B11" s="141"/>
      <c r="C11" s="22"/>
      <c r="D11" s="150"/>
      <c r="E11" s="149"/>
      <c r="F11" s="150"/>
      <c r="G11" s="150"/>
      <c r="H11" s="149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49"/>
      <c r="U11" s="149"/>
      <c r="V11" s="150"/>
      <c r="W11" s="150"/>
      <c r="X11" s="16" t="str">
        <f t="shared" si="3"/>
        <v/>
      </c>
      <c r="Y11" s="19" t="str">
        <f t="shared" si="4"/>
        <v/>
      </c>
      <c r="Z11" s="17" t="str">
        <f t="shared" si="5"/>
        <v/>
      </c>
      <c r="AA11" s="18" t="str">
        <f t="shared" si="6"/>
        <v/>
      </c>
      <c r="AB11" s="20" t="str">
        <f t="shared" si="7"/>
        <v/>
      </c>
      <c r="AC11" s="17" t="str">
        <f t="shared" si="8"/>
        <v/>
      </c>
      <c r="AD11" s="97" t="e">
        <f t="shared" si="0"/>
        <v>#DIV/0!</v>
      </c>
      <c r="AE11" s="98">
        <f t="shared" si="9"/>
        <v>0</v>
      </c>
      <c r="AF11" s="53" t="str">
        <f t="shared" si="10"/>
        <v/>
      </c>
      <c r="AG11" s="87" t="str">
        <f t="shared" si="11"/>
        <v/>
      </c>
      <c r="AH11" s="5" t="str">
        <f t="shared" si="11"/>
        <v/>
      </c>
      <c r="AI11" s="5" t="str">
        <f t="shared" si="11"/>
        <v/>
      </c>
      <c r="AJ11" s="5" t="str">
        <f t="shared" si="11"/>
        <v/>
      </c>
      <c r="AK11" s="5" t="str">
        <f t="shared" si="11"/>
        <v/>
      </c>
      <c r="AL11" s="5" t="str">
        <f t="shared" si="11"/>
        <v/>
      </c>
      <c r="AM11" s="5" t="str">
        <f t="shared" si="11"/>
        <v/>
      </c>
      <c r="AN11" s="5" t="str">
        <f t="shared" si="11"/>
        <v/>
      </c>
      <c r="AO11" s="5" t="str">
        <f t="shared" si="11"/>
        <v/>
      </c>
      <c r="AP11" s="5" t="str">
        <f t="shared" si="11"/>
        <v/>
      </c>
      <c r="AQ11" s="5" t="str">
        <f t="shared" si="11"/>
        <v/>
      </c>
      <c r="AR11" s="5" t="str">
        <f t="shared" si="11"/>
        <v/>
      </c>
      <c r="AS11" s="5" t="str">
        <f t="shared" si="11"/>
        <v/>
      </c>
      <c r="AT11" s="5" t="str">
        <f t="shared" si="11"/>
        <v/>
      </c>
      <c r="AU11" s="5" t="str">
        <f t="shared" si="11"/>
        <v/>
      </c>
      <c r="AV11" s="5" t="str">
        <f t="shared" si="11"/>
        <v/>
      </c>
      <c r="AW11" s="5" t="str">
        <f t="shared" si="12"/>
        <v/>
      </c>
      <c r="AX11" s="5" t="str">
        <f t="shared" si="12"/>
        <v/>
      </c>
      <c r="AY11" s="5" t="str">
        <f t="shared" si="12"/>
        <v/>
      </c>
      <c r="AZ11" s="5" t="str">
        <f t="shared" si="12"/>
        <v/>
      </c>
      <c r="BA11" s="3" t="str">
        <f t="shared" si="13"/>
        <v/>
      </c>
      <c r="BB11" s="3" t="str">
        <f t="shared" si="14"/>
        <v/>
      </c>
      <c r="BC11" s="3" t="str">
        <f t="shared" si="15"/>
        <v/>
      </c>
      <c r="BD11" s="3" t="str">
        <f t="shared" si="16"/>
        <v/>
      </c>
      <c r="BE11" s="56" t="str">
        <f t="shared" si="17"/>
        <v/>
      </c>
      <c r="BF11" s="56" t="str">
        <f t="shared" si="18"/>
        <v/>
      </c>
      <c r="BG11" s="58" t="str">
        <f t="shared" si="19"/>
        <v/>
      </c>
      <c r="BH11" s="93" t="str">
        <f t="shared" si="20"/>
        <v/>
      </c>
      <c r="BI11" s="4" t="str">
        <f t="shared" si="20"/>
        <v/>
      </c>
      <c r="BJ11" s="4" t="str">
        <f t="shared" si="20"/>
        <v/>
      </c>
      <c r="BK11" s="4" t="str">
        <f t="shared" si="20"/>
        <v/>
      </c>
      <c r="BL11" s="4" t="str">
        <f t="shared" si="20"/>
        <v/>
      </c>
      <c r="BM11" s="4" t="str">
        <f t="shared" si="20"/>
        <v/>
      </c>
      <c r="BN11" s="4" t="str">
        <f t="shared" si="20"/>
        <v/>
      </c>
      <c r="BO11" s="4" t="str">
        <f t="shared" si="20"/>
        <v/>
      </c>
      <c r="BP11" s="4" t="str">
        <f t="shared" si="20"/>
        <v/>
      </c>
      <c r="BQ11" s="4" t="str">
        <f t="shared" si="20"/>
        <v/>
      </c>
      <c r="BR11" s="4" t="str">
        <f t="shared" si="20"/>
        <v/>
      </c>
      <c r="BS11" s="4" t="str">
        <f t="shared" si="20"/>
        <v/>
      </c>
      <c r="BT11" s="4" t="str">
        <f t="shared" si="20"/>
        <v/>
      </c>
      <c r="BU11" s="4" t="str">
        <f t="shared" si="20"/>
        <v/>
      </c>
      <c r="BV11" s="4" t="str">
        <f t="shared" si="20"/>
        <v/>
      </c>
      <c r="BW11" s="4" t="str">
        <f t="shared" si="20"/>
        <v/>
      </c>
      <c r="BX11" s="4" t="str">
        <f t="shared" si="21"/>
        <v/>
      </c>
      <c r="BY11" s="4" t="str">
        <f t="shared" si="21"/>
        <v/>
      </c>
      <c r="BZ11" s="4" t="str">
        <f t="shared" si="21"/>
        <v/>
      </c>
      <c r="CA11" s="4" t="str">
        <f t="shared" si="21"/>
        <v/>
      </c>
      <c r="CB11" s="94" t="str">
        <f t="shared" si="22"/>
        <v/>
      </c>
      <c r="CC11" s="94" t="str">
        <f t="shared" si="23"/>
        <v/>
      </c>
      <c r="CD11" s="94" t="str">
        <f t="shared" si="24"/>
        <v/>
      </c>
      <c r="CE11" s="94" t="str">
        <f t="shared" si="25"/>
        <v/>
      </c>
      <c r="CF11" s="59" t="str">
        <f t="shared" si="26"/>
        <v/>
      </c>
      <c r="CG11" s="58" t="str">
        <f t="shared" si="27"/>
        <v/>
      </c>
      <c r="CH11" s="15"/>
      <c r="CM11"/>
      <c r="CN11"/>
      <c r="CO11"/>
      <c r="CP11"/>
      <c r="CQ11"/>
      <c r="CR11"/>
      <c r="CS11"/>
    </row>
    <row r="12" spans="1:97" s="2" customFormat="1" ht="24" customHeight="1" x14ac:dyDescent="0.25">
      <c r="A12" s="85"/>
      <c r="B12" s="141"/>
      <c r="C12" s="6"/>
      <c r="D12" s="6"/>
      <c r="E12" s="6"/>
      <c r="F12" s="6"/>
      <c r="G12" s="6"/>
      <c r="H12" s="6"/>
      <c r="I12" s="6"/>
      <c r="J12" s="6"/>
      <c r="K12" s="149"/>
      <c r="L12" s="6"/>
      <c r="M12" s="6"/>
      <c r="N12" s="6"/>
      <c r="O12" s="149"/>
      <c r="P12" s="149"/>
      <c r="Q12" s="149"/>
      <c r="R12" s="149"/>
      <c r="S12" s="149"/>
      <c r="T12" s="149"/>
      <c r="U12" s="149"/>
      <c r="V12" s="149"/>
      <c r="W12" s="149"/>
      <c r="X12" s="16" t="str">
        <f t="shared" si="3"/>
        <v/>
      </c>
      <c r="Y12" s="19" t="str">
        <f t="shared" si="4"/>
        <v/>
      </c>
      <c r="Z12" s="17" t="str">
        <f t="shared" si="5"/>
        <v/>
      </c>
      <c r="AA12" s="18" t="str">
        <f t="shared" si="6"/>
        <v/>
      </c>
      <c r="AB12" s="20" t="str">
        <f t="shared" si="7"/>
        <v/>
      </c>
      <c r="AC12" s="17" t="str">
        <f t="shared" si="8"/>
        <v/>
      </c>
      <c r="AD12" s="97" t="e">
        <f t="shared" si="0"/>
        <v>#DIV/0!</v>
      </c>
      <c r="AE12" s="98">
        <f t="shared" si="9"/>
        <v>0</v>
      </c>
      <c r="AF12" s="53" t="str">
        <f t="shared" si="10"/>
        <v/>
      </c>
      <c r="AG12" s="87" t="str">
        <f t="shared" si="11"/>
        <v/>
      </c>
      <c r="AH12" s="5" t="str">
        <f t="shared" si="11"/>
        <v/>
      </c>
      <c r="AI12" s="5" t="str">
        <f t="shared" si="11"/>
        <v/>
      </c>
      <c r="AJ12" s="5" t="str">
        <f t="shared" si="11"/>
        <v/>
      </c>
      <c r="AK12" s="5" t="str">
        <f t="shared" si="11"/>
        <v/>
      </c>
      <c r="AL12" s="5" t="str">
        <f t="shared" si="11"/>
        <v/>
      </c>
      <c r="AM12" s="5" t="str">
        <f t="shared" si="11"/>
        <v/>
      </c>
      <c r="AN12" s="5" t="str">
        <f t="shared" si="11"/>
        <v/>
      </c>
      <c r="AO12" s="5" t="str">
        <f t="shared" si="11"/>
        <v/>
      </c>
      <c r="AP12" s="5" t="str">
        <f t="shared" si="11"/>
        <v/>
      </c>
      <c r="AQ12" s="5" t="str">
        <f t="shared" si="11"/>
        <v/>
      </c>
      <c r="AR12" s="5" t="str">
        <f t="shared" si="11"/>
        <v/>
      </c>
      <c r="AS12" s="5" t="str">
        <f t="shared" si="11"/>
        <v/>
      </c>
      <c r="AT12" s="5" t="str">
        <f t="shared" si="11"/>
        <v/>
      </c>
      <c r="AU12" s="5" t="str">
        <f t="shared" si="11"/>
        <v/>
      </c>
      <c r="AV12" s="5" t="str">
        <f t="shared" si="11"/>
        <v/>
      </c>
      <c r="AW12" s="5" t="str">
        <f t="shared" si="12"/>
        <v/>
      </c>
      <c r="AX12" s="5" t="str">
        <f t="shared" si="12"/>
        <v/>
      </c>
      <c r="AY12" s="5" t="str">
        <f t="shared" si="12"/>
        <v/>
      </c>
      <c r="AZ12" s="5" t="str">
        <f t="shared" si="12"/>
        <v/>
      </c>
      <c r="BA12" s="3" t="str">
        <f t="shared" si="13"/>
        <v/>
      </c>
      <c r="BB12" s="3" t="str">
        <f t="shared" si="14"/>
        <v/>
      </c>
      <c r="BC12" s="3" t="str">
        <f t="shared" si="15"/>
        <v/>
      </c>
      <c r="BD12" s="3" t="str">
        <f t="shared" si="16"/>
        <v/>
      </c>
      <c r="BE12" s="55" t="str">
        <f t="shared" si="17"/>
        <v/>
      </c>
      <c r="BF12" s="56" t="str">
        <f t="shared" si="18"/>
        <v/>
      </c>
      <c r="BG12" s="57" t="str">
        <f t="shared" si="19"/>
        <v/>
      </c>
      <c r="BH12" s="93" t="str">
        <f t="shared" si="20"/>
        <v/>
      </c>
      <c r="BI12" s="4" t="str">
        <f t="shared" si="20"/>
        <v/>
      </c>
      <c r="BJ12" s="4" t="str">
        <f t="shared" si="20"/>
        <v/>
      </c>
      <c r="BK12" s="4" t="str">
        <f t="shared" si="20"/>
        <v/>
      </c>
      <c r="BL12" s="4" t="str">
        <f t="shared" si="20"/>
        <v/>
      </c>
      <c r="BM12" s="4" t="str">
        <f t="shared" si="20"/>
        <v/>
      </c>
      <c r="BN12" s="4" t="str">
        <f t="shared" si="20"/>
        <v/>
      </c>
      <c r="BO12" s="4" t="str">
        <f t="shared" si="20"/>
        <v/>
      </c>
      <c r="BP12" s="4" t="str">
        <f t="shared" si="20"/>
        <v/>
      </c>
      <c r="BQ12" s="4" t="str">
        <f t="shared" si="20"/>
        <v/>
      </c>
      <c r="BR12" s="4" t="str">
        <f t="shared" si="20"/>
        <v/>
      </c>
      <c r="BS12" s="4" t="str">
        <f t="shared" si="20"/>
        <v/>
      </c>
      <c r="BT12" s="4" t="str">
        <f t="shared" si="20"/>
        <v/>
      </c>
      <c r="BU12" s="4" t="str">
        <f t="shared" si="20"/>
        <v/>
      </c>
      <c r="BV12" s="4" t="str">
        <f t="shared" si="20"/>
        <v/>
      </c>
      <c r="BW12" s="4" t="str">
        <f t="shared" si="20"/>
        <v/>
      </c>
      <c r="BX12" s="4" t="str">
        <f t="shared" si="21"/>
        <v/>
      </c>
      <c r="BY12" s="4" t="str">
        <f t="shared" si="21"/>
        <v/>
      </c>
      <c r="BZ12" s="4" t="str">
        <f t="shared" si="21"/>
        <v/>
      </c>
      <c r="CA12" s="4" t="str">
        <f t="shared" si="21"/>
        <v/>
      </c>
      <c r="CB12" s="94" t="str">
        <f t="shared" si="22"/>
        <v/>
      </c>
      <c r="CC12" s="94" t="str">
        <f t="shared" si="23"/>
        <v/>
      </c>
      <c r="CD12" s="94" t="str">
        <f t="shared" si="24"/>
        <v/>
      </c>
      <c r="CE12" s="94" t="str">
        <f t="shared" si="25"/>
        <v/>
      </c>
      <c r="CF12" s="59" t="str">
        <f t="shared" si="26"/>
        <v/>
      </c>
      <c r="CG12" s="58" t="str">
        <f t="shared" si="27"/>
        <v/>
      </c>
      <c r="CH12" s="15"/>
      <c r="CM12"/>
      <c r="CN12"/>
      <c r="CO12"/>
      <c r="CP12"/>
      <c r="CQ12"/>
      <c r="CR12"/>
      <c r="CS12"/>
    </row>
    <row r="13" spans="1:97" s="2" customFormat="1" ht="24" customHeight="1" x14ac:dyDescent="0.25">
      <c r="A13" s="85"/>
      <c r="B13" s="141"/>
      <c r="C13" s="22"/>
      <c r="D13" s="6"/>
      <c r="E13" s="6"/>
      <c r="F13" s="6"/>
      <c r="G13" s="6"/>
      <c r="H13" s="6"/>
      <c r="I13" s="6"/>
      <c r="J13" s="6"/>
      <c r="K13" s="149"/>
      <c r="L13" s="6"/>
      <c r="M13" s="6"/>
      <c r="N13" s="149"/>
      <c r="O13" s="149"/>
      <c r="P13" s="149"/>
      <c r="Q13" s="149"/>
      <c r="R13" s="149"/>
      <c r="S13" s="149"/>
      <c r="T13" s="149"/>
      <c r="U13" s="149"/>
      <c r="V13" s="6"/>
      <c r="W13" s="149"/>
      <c r="X13" s="16" t="str">
        <f t="shared" si="3"/>
        <v/>
      </c>
      <c r="Y13" s="19" t="str">
        <f t="shared" si="4"/>
        <v/>
      </c>
      <c r="Z13" s="17" t="str">
        <f t="shared" si="5"/>
        <v/>
      </c>
      <c r="AA13" s="18" t="str">
        <f t="shared" si="6"/>
        <v/>
      </c>
      <c r="AB13" s="20" t="str">
        <f t="shared" si="7"/>
        <v/>
      </c>
      <c r="AC13" s="17" t="str">
        <f t="shared" si="8"/>
        <v/>
      </c>
      <c r="AD13" s="97" t="e">
        <f t="shared" si="0"/>
        <v>#DIV/0!</v>
      </c>
      <c r="AE13" s="98">
        <f t="shared" si="9"/>
        <v>0</v>
      </c>
      <c r="AF13" s="53" t="str">
        <f t="shared" si="10"/>
        <v/>
      </c>
      <c r="AG13" s="87" t="str">
        <f t="shared" si="11"/>
        <v/>
      </c>
      <c r="AH13" s="5" t="str">
        <f t="shared" si="11"/>
        <v/>
      </c>
      <c r="AI13" s="5" t="str">
        <f t="shared" si="11"/>
        <v/>
      </c>
      <c r="AJ13" s="5" t="str">
        <f t="shared" si="11"/>
        <v/>
      </c>
      <c r="AK13" s="5" t="str">
        <f t="shared" si="11"/>
        <v/>
      </c>
      <c r="AL13" s="5" t="str">
        <f t="shared" si="11"/>
        <v/>
      </c>
      <c r="AM13" s="5" t="str">
        <f t="shared" si="11"/>
        <v/>
      </c>
      <c r="AN13" s="5" t="str">
        <f t="shared" si="11"/>
        <v/>
      </c>
      <c r="AO13" s="5" t="str">
        <f t="shared" si="11"/>
        <v/>
      </c>
      <c r="AP13" s="5" t="str">
        <f t="shared" si="11"/>
        <v/>
      </c>
      <c r="AQ13" s="5" t="str">
        <f t="shared" si="11"/>
        <v/>
      </c>
      <c r="AR13" s="5" t="str">
        <f t="shared" si="11"/>
        <v/>
      </c>
      <c r="AS13" s="5" t="str">
        <f t="shared" si="11"/>
        <v/>
      </c>
      <c r="AT13" s="5" t="str">
        <f t="shared" si="11"/>
        <v/>
      </c>
      <c r="AU13" s="5" t="str">
        <f t="shared" si="11"/>
        <v/>
      </c>
      <c r="AV13" s="5" t="str">
        <f t="shared" si="11"/>
        <v/>
      </c>
      <c r="AW13" s="5" t="str">
        <f t="shared" si="12"/>
        <v/>
      </c>
      <c r="AX13" s="5" t="str">
        <f t="shared" si="12"/>
        <v/>
      </c>
      <c r="AY13" s="5" t="str">
        <f t="shared" si="12"/>
        <v/>
      </c>
      <c r="AZ13" s="5" t="str">
        <f t="shared" si="12"/>
        <v/>
      </c>
      <c r="BA13" s="3" t="str">
        <f t="shared" si="13"/>
        <v/>
      </c>
      <c r="BB13" s="3" t="str">
        <f t="shared" si="14"/>
        <v/>
      </c>
      <c r="BC13" s="3" t="str">
        <f t="shared" si="15"/>
        <v/>
      </c>
      <c r="BD13" s="3" t="str">
        <f t="shared" si="16"/>
        <v/>
      </c>
      <c r="BE13" s="55" t="str">
        <f t="shared" si="17"/>
        <v/>
      </c>
      <c r="BF13" s="56" t="str">
        <f t="shared" si="18"/>
        <v/>
      </c>
      <c r="BG13" s="57" t="str">
        <f t="shared" si="19"/>
        <v/>
      </c>
      <c r="BH13" s="93" t="str">
        <f t="shared" si="20"/>
        <v/>
      </c>
      <c r="BI13" s="4" t="str">
        <f t="shared" si="20"/>
        <v/>
      </c>
      <c r="BJ13" s="4" t="str">
        <f t="shared" si="20"/>
        <v/>
      </c>
      <c r="BK13" s="4" t="str">
        <f t="shared" si="20"/>
        <v/>
      </c>
      <c r="BL13" s="4" t="str">
        <f t="shared" si="20"/>
        <v/>
      </c>
      <c r="BM13" s="4" t="str">
        <f t="shared" si="20"/>
        <v/>
      </c>
      <c r="BN13" s="4" t="str">
        <f t="shared" si="20"/>
        <v/>
      </c>
      <c r="BO13" s="4" t="str">
        <f t="shared" si="20"/>
        <v/>
      </c>
      <c r="BP13" s="4" t="str">
        <f t="shared" si="20"/>
        <v/>
      </c>
      <c r="BQ13" s="4" t="str">
        <f t="shared" si="20"/>
        <v/>
      </c>
      <c r="BR13" s="4" t="str">
        <f t="shared" si="20"/>
        <v/>
      </c>
      <c r="BS13" s="4" t="str">
        <f t="shared" si="20"/>
        <v/>
      </c>
      <c r="BT13" s="4" t="str">
        <f t="shared" si="20"/>
        <v/>
      </c>
      <c r="BU13" s="4" t="str">
        <f t="shared" si="20"/>
        <v/>
      </c>
      <c r="BV13" s="4" t="str">
        <f t="shared" si="20"/>
        <v/>
      </c>
      <c r="BW13" s="4" t="str">
        <f t="shared" si="20"/>
        <v/>
      </c>
      <c r="BX13" s="4" t="str">
        <f t="shared" si="21"/>
        <v/>
      </c>
      <c r="BY13" s="4" t="str">
        <f t="shared" si="21"/>
        <v/>
      </c>
      <c r="BZ13" s="4" t="str">
        <f t="shared" si="21"/>
        <v/>
      </c>
      <c r="CA13" s="4" t="str">
        <f t="shared" si="21"/>
        <v/>
      </c>
      <c r="CB13" s="94" t="str">
        <f t="shared" si="22"/>
        <v/>
      </c>
      <c r="CC13" s="94" t="str">
        <f t="shared" si="23"/>
        <v/>
      </c>
      <c r="CD13" s="94" t="str">
        <f t="shared" si="24"/>
        <v/>
      </c>
      <c r="CE13" s="94" t="str">
        <f t="shared" si="25"/>
        <v/>
      </c>
      <c r="CF13" s="59" t="str">
        <f t="shared" si="26"/>
        <v/>
      </c>
      <c r="CG13" s="58" t="str">
        <f t="shared" si="27"/>
        <v/>
      </c>
      <c r="CH13" s="15"/>
      <c r="CM13"/>
      <c r="CN13"/>
      <c r="CO13"/>
      <c r="CP13"/>
      <c r="CQ13"/>
      <c r="CR13"/>
      <c r="CS13"/>
    </row>
    <row r="14" spans="1:97" s="2" customFormat="1" ht="24" customHeight="1" x14ac:dyDescent="0.25">
      <c r="A14" s="85"/>
      <c r="B14" s="141"/>
      <c r="C14" s="51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149"/>
      <c r="P14" s="149"/>
      <c r="Q14" s="6"/>
      <c r="R14" s="6"/>
      <c r="S14" s="6"/>
      <c r="T14" s="149"/>
      <c r="U14" s="149"/>
      <c r="V14" s="6"/>
      <c r="W14" s="6"/>
      <c r="X14" s="16" t="str">
        <f t="shared" si="3"/>
        <v/>
      </c>
      <c r="Y14" s="19" t="str">
        <f t="shared" si="4"/>
        <v/>
      </c>
      <c r="Z14" s="17" t="str">
        <f t="shared" si="5"/>
        <v/>
      </c>
      <c r="AA14" s="18" t="str">
        <f t="shared" si="6"/>
        <v/>
      </c>
      <c r="AB14" s="20" t="str">
        <f t="shared" si="7"/>
        <v/>
      </c>
      <c r="AC14" s="17" t="str">
        <f t="shared" si="8"/>
        <v/>
      </c>
      <c r="AD14" s="97" t="e">
        <f t="shared" si="0"/>
        <v>#DIV/0!</v>
      </c>
      <c r="AE14" s="98">
        <f t="shared" si="9"/>
        <v>0</v>
      </c>
      <c r="AF14" s="53" t="str">
        <f t="shared" si="10"/>
        <v/>
      </c>
      <c r="AG14" s="87" t="str">
        <f t="shared" si="11"/>
        <v/>
      </c>
      <c r="AH14" s="5" t="str">
        <f t="shared" si="11"/>
        <v/>
      </c>
      <c r="AI14" s="5" t="str">
        <f t="shared" si="11"/>
        <v/>
      </c>
      <c r="AJ14" s="5" t="str">
        <f t="shared" si="11"/>
        <v/>
      </c>
      <c r="AK14" s="5" t="str">
        <f t="shared" si="11"/>
        <v/>
      </c>
      <c r="AL14" s="5" t="str">
        <f t="shared" si="11"/>
        <v/>
      </c>
      <c r="AM14" s="5" t="str">
        <f t="shared" si="11"/>
        <v/>
      </c>
      <c r="AN14" s="5" t="str">
        <f t="shared" si="11"/>
        <v/>
      </c>
      <c r="AO14" s="5" t="str">
        <f t="shared" si="11"/>
        <v/>
      </c>
      <c r="AP14" s="5" t="str">
        <f t="shared" si="11"/>
        <v/>
      </c>
      <c r="AQ14" s="5" t="str">
        <f t="shared" si="11"/>
        <v/>
      </c>
      <c r="AR14" s="5" t="str">
        <f t="shared" si="11"/>
        <v/>
      </c>
      <c r="AS14" s="5" t="str">
        <f t="shared" si="11"/>
        <v/>
      </c>
      <c r="AT14" s="5" t="str">
        <f t="shared" si="11"/>
        <v/>
      </c>
      <c r="AU14" s="5" t="str">
        <f t="shared" si="11"/>
        <v/>
      </c>
      <c r="AV14" s="5" t="str">
        <f t="shared" si="11"/>
        <v/>
      </c>
      <c r="AW14" s="5" t="str">
        <f t="shared" si="12"/>
        <v/>
      </c>
      <c r="AX14" s="5" t="str">
        <f t="shared" si="12"/>
        <v/>
      </c>
      <c r="AY14" s="5" t="str">
        <f t="shared" si="12"/>
        <v/>
      </c>
      <c r="AZ14" s="5" t="str">
        <f t="shared" si="12"/>
        <v/>
      </c>
      <c r="BA14" s="3" t="str">
        <f t="shared" si="13"/>
        <v/>
      </c>
      <c r="BB14" s="3" t="str">
        <f t="shared" si="14"/>
        <v/>
      </c>
      <c r="BC14" s="3" t="str">
        <f t="shared" si="15"/>
        <v/>
      </c>
      <c r="BD14" s="3" t="str">
        <f t="shared" si="16"/>
        <v/>
      </c>
      <c r="BE14" s="55" t="str">
        <f t="shared" si="17"/>
        <v/>
      </c>
      <c r="BF14" s="56" t="str">
        <f t="shared" si="18"/>
        <v/>
      </c>
      <c r="BG14" s="57" t="str">
        <f t="shared" si="19"/>
        <v/>
      </c>
      <c r="BH14" s="93" t="str">
        <f t="shared" si="20"/>
        <v/>
      </c>
      <c r="BI14" s="4" t="str">
        <f t="shared" si="20"/>
        <v/>
      </c>
      <c r="BJ14" s="4" t="str">
        <f t="shared" si="20"/>
        <v/>
      </c>
      <c r="BK14" s="4" t="str">
        <f t="shared" si="20"/>
        <v/>
      </c>
      <c r="BL14" s="4" t="str">
        <f t="shared" si="20"/>
        <v/>
      </c>
      <c r="BM14" s="4" t="str">
        <f t="shared" si="20"/>
        <v/>
      </c>
      <c r="BN14" s="4" t="str">
        <f t="shared" si="20"/>
        <v/>
      </c>
      <c r="BO14" s="4" t="str">
        <f t="shared" si="20"/>
        <v/>
      </c>
      <c r="BP14" s="4" t="str">
        <f t="shared" si="20"/>
        <v/>
      </c>
      <c r="BQ14" s="4" t="str">
        <f t="shared" si="20"/>
        <v/>
      </c>
      <c r="BR14" s="4" t="str">
        <f t="shared" si="20"/>
        <v/>
      </c>
      <c r="BS14" s="4" t="str">
        <f t="shared" si="20"/>
        <v/>
      </c>
      <c r="BT14" s="4" t="str">
        <f t="shared" si="20"/>
        <v/>
      </c>
      <c r="BU14" s="4" t="str">
        <f t="shared" si="20"/>
        <v/>
      </c>
      <c r="BV14" s="4" t="str">
        <f t="shared" si="20"/>
        <v/>
      </c>
      <c r="BW14" s="4" t="str">
        <f t="shared" si="20"/>
        <v/>
      </c>
      <c r="BX14" s="4" t="str">
        <f t="shared" si="21"/>
        <v/>
      </c>
      <c r="BY14" s="4" t="str">
        <f t="shared" si="21"/>
        <v/>
      </c>
      <c r="BZ14" s="4" t="str">
        <f t="shared" si="21"/>
        <v/>
      </c>
      <c r="CA14" s="4" t="str">
        <f t="shared" si="21"/>
        <v/>
      </c>
      <c r="CB14" s="94" t="str">
        <f t="shared" si="22"/>
        <v/>
      </c>
      <c r="CC14" s="94" t="str">
        <f t="shared" si="23"/>
        <v/>
      </c>
      <c r="CD14" s="94" t="str">
        <f t="shared" si="24"/>
        <v/>
      </c>
      <c r="CE14" s="94" t="str">
        <f t="shared" si="25"/>
        <v/>
      </c>
      <c r="CF14" s="59" t="str">
        <f t="shared" si="26"/>
        <v/>
      </c>
      <c r="CG14" s="58" t="str">
        <f t="shared" si="27"/>
        <v/>
      </c>
      <c r="CH14" s="15"/>
      <c r="CM14"/>
      <c r="CN14"/>
      <c r="CO14"/>
      <c r="CP14"/>
      <c r="CQ14"/>
      <c r="CR14"/>
      <c r="CS14"/>
    </row>
    <row r="15" spans="1:97" s="2" customFormat="1" ht="7.5" customHeight="1" x14ac:dyDescent="0.25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9"/>
      <c r="Y15" s="40"/>
      <c r="Z15" s="41"/>
      <c r="AA15" s="42"/>
      <c r="AB15" s="43"/>
      <c r="AC15" s="41"/>
      <c r="AD15" s="44"/>
      <c r="AE15" s="45"/>
      <c r="AF15" s="45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 t="str">
        <f t="shared" ref="AX15:AZ38" si="28">IF(U15*U$4=0,"",U15/U$4-1)</f>
        <v/>
      </c>
      <c r="AY15" s="88" t="str">
        <f t="shared" si="28"/>
        <v/>
      </c>
      <c r="AZ15" s="88" t="str">
        <f t="shared" si="28"/>
        <v/>
      </c>
      <c r="BA15" s="88"/>
      <c r="BB15" s="88"/>
      <c r="BC15" s="88"/>
      <c r="BD15" s="88"/>
      <c r="BE15" s="88"/>
      <c r="BF15" s="88"/>
      <c r="BG15" s="88"/>
      <c r="BH15" s="89" t="str">
        <f t="shared" ref="BH15:BW30" si="29">IF(D15*D$4=0,"",D15-D$4)</f>
        <v/>
      </c>
      <c r="BI15" s="89" t="str">
        <f t="shared" si="29"/>
        <v/>
      </c>
      <c r="BJ15" s="89" t="str">
        <f t="shared" si="29"/>
        <v/>
      </c>
      <c r="BK15" s="89" t="str">
        <f t="shared" si="29"/>
        <v/>
      </c>
      <c r="BL15" s="89" t="str">
        <f t="shared" si="29"/>
        <v/>
      </c>
      <c r="BM15" s="89" t="str">
        <f t="shared" si="29"/>
        <v/>
      </c>
      <c r="BN15" s="89" t="str">
        <f t="shared" si="29"/>
        <v/>
      </c>
      <c r="BO15" s="89" t="str">
        <f t="shared" si="29"/>
        <v/>
      </c>
      <c r="BP15" s="89" t="str">
        <f t="shared" si="29"/>
        <v/>
      </c>
      <c r="BQ15" s="89" t="str">
        <f t="shared" si="29"/>
        <v/>
      </c>
      <c r="BR15" s="89" t="str">
        <f t="shared" si="29"/>
        <v/>
      </c>
      <c r="BS15" s="89" t="str">
        <f t="shared" si="29"/>
        <v/>
      </c>
      <c r="BT15" s="89" t="str">
        <f t="shared" si="29"/>
        <v/>
      </c>
      <c r="BU15" s="89" t="str">
        <f t="shared" si="29"/>
        <v/>
      </c>
      <c r="BV15" s="89" t="str">
        <f t="shared" si="29"/>
        <v/>
      </c>
      <c r="BW15" s="89" t="str">
        <f t="shared" si="29"/>
        <v/>
      </c>
      <c r="BX15" s="89" t="str">
        <f t="shared" ref="BX15:CA38" si="30">IF(T15*T$4=0,"",T15-T$4)</f>
        <v/>
      </c>
      <c r="BY15" s="89" t="str">
        <f t="shared" si="30"/>
        <v/>
      </c>
      <c r="BZ15" s="89" t="str">
        <f t="shared" si="30"/>
        <v/>
      </c>
      <c r="CA15" s="89" t="str">
        <f t="shared" si="30"/>
        <v/>
      </c>
      <c r="CB15" s="47"/>
      <c r="CC15" s="46"/>
      <c r="CD15" s="46"/>
      <c r="CE15" s="46"/>
      <c r="CF15" s="88"/>
      <c r="CG15" s="88"/>
      <c r="CH15" s="15"/>
      <c r="CM15"/>
      <c r="CN15"/>
      <c r="CO15"/>
      <c r="CP15"/>
      <c r="CQ15"/>
      <c r="CR15"/>
      <c r="CS15"/>
    </row>
    <row r="16" spans="1:97" s="2" customFormat="1" ht="24" customHeight="1" x14ac:dyDescent="0.25">
      <c r="C16" s="30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60"/>
      <c r="Y16" s="61"/>
      <c r="Z16" s="62"/>
      <c r="AA16" s="63"/>
      <c r="AB16" s="64"/>
      <c r="AC16" s="62"/>
      <c r="AD16" s="33"/>
      <c r="AE16" s="34"/>
      <c r="AF16" s="75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 t="str">
        <f t="shared" si="28"/>
        <v/>
      </c>
      <c r="AY16" s="76" t="str">
        <f t="shared" si="28"/>
        <v/>
      </c>
      <c r="AZ16" s="76" t="str">
        <f t="shared" si="28"/>
        <v/>
      </c>
      <c r="BA16" s="76"/>
      <c r="BB16" s="76"/>
      <c r="BC16" s="76"/>
      <c r="BD16" s="76"/>
      <c r="BE16" s="76"/>
      <c r="BF16" s="76"/>
      <c r="BG16" s="76"/>
      <c r="BH16" s="77" t="str">
        <f t="shared" si="29"/>
        <v/>
      </c>
      <c r="BI16" s="77" t="str">
        <f t="shared" si="29"/>
        <v/>
      </c>
      <c r="BJ16" s="77" t="str">
        <f t="shared" si="29"/>
        <v/>
      </c>
      <c r="BK16" s="77" t="str">
        <f t="shared" si="29"/>
        <v/>
      </c>
      <c r="BL16" s="77" t="str">
        <f t="shared" si="29"/>
        <v/>
      </c>
      <c r="BM16" s="77" t="str">
        <f t="shared" si="29"/>
        <v/>
      </c>
      <c r="BN16" s="77" t="str">
        <f t="shared" si="29"/>
        <v/>
      </c>
      <c r="BO16" s="77" t="str">
        <f t="shared" si="29"/>
        <v/>
      </c>
      <c r="BP16" s="77" t="str">
        <f t="shared" si="29"/>
        <v/>
      </c>
      <c r="BQ16" s="77" t="str">
        <f t="shared" si="29"/>
        <v/>
      </c>
      <c r="BR16" s="77" t="str">
        <f t="shared" si="29"/>
        <v/>
      </c>
      <c r="BS16" s="77" t="str">
        <f t="shared" si="29"/>
        <v/>
      </c>
      <c r="BT16" s="77" t="str">
        <f t="shared" si="29"/>
        <v/>
      </c>
      <c r="BU16" s="77" t="str">
        <f t="shared" si="29"/>
        <v/>
      </c>
      <c r="BV16" s="77" t="str">
        <f t="shared" si="29"/>
        <v/>
      </c>
      <c r="BW16" s="77" t="str">
        <f t="shared" si="29"/>
        <v/>
      </c>
      <c r="BX16" s="77" t="str">
        <f t="shared" si="30"/>
        <v/>
      </c>
      <c r="BY16" s="77" t="str">
        <f t="shared" si="30"/>
        <v/>
      </c>
      <c r="BZ16" s="77" t="str">
        <f t="shared" si="30"/>
        <v/>
      </c>
      <c r="CA16" s="77" t="str">
        <f t="shared" si="30"/>
        <v/>
      </c>
      <c r="CB16" s="78"/>
      <c r="CC16" s="79"/>
      <c r="CD16" s="79"/>
      <c r="CE16" s="79"/>
      <c r="CF16" s="76"/>
      <c r="CG16" s="76"/>
      <c r="CH16" s="46"/>
      <c r="CM16"/>
      <c r="CN16"/>
      <c r="CO16"/>
      <c r="CP16"/>
      <c r="CQ16"/>
      <c r="CR16"/>
      <c r="CS16"/>
    </row>
    <row r="17" spans="1:104" s="2" customFormat="1" ht="24" customHeight="1" x14ac:dyDescent="0.25">
      <c r="A17" s="65"/>
      <c r="B17" s="30"/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8"/>
      <c r="Y17" s="69"/>
      <c r="Z17" s="70"/>
      <c r="AA17" s="71"/>
      <c r="AB17" s="72"/>
      <c r="AC17" s="70"/>
      <c r="AD17" s="67"/>
      <c r="AE17" s="34"/>
      <c r="AF17" s="75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 t="str">
        <f t="shared" si="28"/>
        <v/>
      </c>
      <c r="AY17" s="76" t="str">
        <f t="shared" si="28"/>
        <v/>
      </c>
      <c r="AZ17" s="76" t="str">
        <f t="shared" si="28"/>
        <v/>
      </c>
      <c r="BA17" s="76"/>
      <c r="BB17" s="76"/>
      <c r="BC17" s="76"/>
      <c r="BD17" s="76"/>
      <c r="BE17" s="76"/>
      <c r="BF17" s="76"/>
      <c r="BG17" s="76"/>
      <c r="BH17" s="77" t="str">
        <f t="shared" si="29"/>
        <v/>
      </c>
      <c r="BI17" s="77" t="str">
        <f t="shared" si="29"/>
        <v/>
      </c>
      <c r="BJ17" s="77" t="str">
        <f t="shared" si="29"/>
        <v/>
      </c>
      <c r="BK17" s="77" t="str">
        <f t="shared" si="29"/>
        <v/>
      </c>
      <c r="BL17" s="77" t="str">
        <f t="shared" si="29"/>
        <v/>
      </c>
      <c r="BM17" s="77" t="str">
        <f t="shared" si="29"/>
        <v/>
      </c>
      <c r="BN17" s="77" t="str">
        <f t="shared" si="29"/>
        <v/>
      </c>
      <c r="BO17" s="77" t="str">
        <f t="shared" si="29"/>
        <v/>
      </c>
      <c r="BP17" s="77" t="str">
        <f t="shared" si="29"/>
        <v/>
      </c>
      <c r="BQ17" s="77" t="str">
        <f t="shared" si="29"/>
        <v/>
      </c>
      <c r="BR17" s="77" t="str">
        <f t="shared" si="29"/>
        <v/>
      </c>
      <c r="BS17" s="77" t="str">
        <f t="shared" si="29"/>
        <v/>
      </c>
      <c r="BT17" s="77" t="str">
        <f t="shared" si="29"/>
        <v/>
      </c>
      <c r="BU17" s="77" t="str">
        <f t="shared" si="29"/>
        <v/>
      </c>
      <c r="BV17" s="77" t="str">
        <f t="shared" si="29"/>
        <v/>
      </c>
      <c r="BW17" s="77" t="str">
        <f t="shared" si="29"/>
        <v/>
      </c>
      <c r="BX17" s="77" t="str">
        <f t="shared" si="30"/>
        <v/>
      </c>
      <c r="BY17" s="77" t="str">
        <f t="shared" si="30"/>
        <v/>
      </c>
      <c r="BZ17" s="77" t="str">
        <f t="shared" si="30"/>
        <v/>
      </c>
      <c r="CA17" s="77" t="str">
        <f t="shared" si="30"/>
        <v/>
      </c>
      <c r="CB17" s="78"/>
      <c r="CC17" s="79"/>
      <c r="CD17" s="79"/>
      <c r="CE17" s="79"/>
      <c r="CF17" s="76"/>
      <c r="CG17" s="76"/>
      <c r="CH17" s="79"/>
      <c r="CI17" s="48"/>
      <c r="CJ17" s="48"/>
      <c r="CK17" s="49"/>
      <c r="CL17" s="49"/>
      <c r="CM17" s="50"/>
      <c r="CN17" s="50"/>
      <c r="CO17" s="50"/>
      <c r="CP17" s="50"/>
      <c r="CQ17" s="50"/>
      <c r="CR17" s="50"/>
      <c r="CS17" s="50"/>
    </row>
    <row r="18" spans="1:104" s="46" customFormat="1" ht="6.75" customHeight="1" x14ac:dyDescent="0.25">
      <c r="A18" s="65"/>
      <c r="B18" s="66"/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8"/>
      <c r="Y18" s="69"/>
      <c r="Z18" s="70"/>
      <c r="AA18" s="71"/>
      <c r="AB18" s="72"/>
      <c r="AC18" s="70"/>
      <c r="AD18" s="67"/>
      <c r="AE18" s="34"/>
      <c r="AF18" s="75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 t="str">
        <f t="shared" si="28"/>
        <v/>
      </c>
      <c r="AY18" s="76" t="str">
        <f t="shared" si="28"/>
        <v/>
      </c>
      <c r="AZ18" s="76" t="str">
        <f t="shared" si="28"/>
        <v/>
      </c>
      <c r="BA18" s="76"/>
      <c r="BB18" s="76"/>
      <c r="BC18" s="76"/>
      <c r="BD18" s="76"/>
      <c r="BE18" s="76"/>
      <c r="BF18" s="76"/>
      <c r="BG18" s="76"/>
      <c r="BH18" s="77" t="str">
        <f t="shared" si="29"/>
        <v/>
      </c>
      <c r="BI18" s="77" t="str">
        <f t="shared" si="29"/>
        <v/>
      </c>
      <c r="BJ18" s="77" t="str">
        <f t="shared" si="29"/>
        <v/>
      </c>
      <c r="BK18" s="77" t="str">
        <f t="shared" si="29"/>
        <v/>
      </c>
      <c r="BL18" s="77" t="str">
        <f t="shared" si="29"/>
        <v/>
      </c>
      <c r="BM18" s="77" t="str">
        <f t="shared" si="29"/>
        <v/>
      </c>
      <c r="BN18" s="77" t="str">
        <f t="shared" si="29"/>
        <v/>
      </c>
      <c r="BO18" s="77" t="str">
        <f t="shared" si="29"/>
        <v/>
      </c>
      <c r="BP18" s="77" t="str">
        <f t="shared" si="29"/>
        <v/>
      </c>
      <c r="BQ18" s="77" t="str">
        <f t="shared" si="29"/>
        <v/>
      </c>
      <c r="BR18" s="77" t="str">
        <f t="shared" si="29"/>
        <v/>
      </c>
      <c r="BS18" s="77" t="str">
        <f t="shared" si="29"/>
        <v/>
      </c>
      <c r="BT18" s="77" t="str">
        <f t="shared" si="29"/>
        <v/>
      </c>
      <c r="BU18" s="77" t="str">
        <f t="shared" si="29"/>
        <v/>
      </c>
      <c r="BV18" s="77" t="str">
        <f t="shared" si="29"/>
        <v/>
      </c>
      <c r="BW18" s="77" t="str">
        <f t="shared" si="29"/>
        <v/>
      </c>
      <c r="BX18" s="77" t="str">
        <f t="shared" si="30"/>
        <v/>
      </c>
      <c r="BY18" s="77" t="str">
        <f t="shared" si="30"/>
        <v/>
      </c>
      <c r="BZ18" s="77" t="str">
        <f t="shared" si="30"/>
        <v/>
      </c>
      <c r="CA18" s="77" t="str">
        <f t="shared" si="30"/>
        <v/>
      </c>
      <c r="CB18" s="78"/>
      <c r="CC18" s="79"/>
      <c r="CD18" s="79"/>
      <c r="CE18" s="79"/>
      <c r="CF18" s="76"/>
      <c r="CG18" s="76"/>
      <c r="CH18" s="79"/>
      <c r="CI18" s="80"/>
      <c r="CJ18" s="80"/>
      <c r="CK18" s="81"/>
      <c r="CL18" s="81"/>
      <c r="CM18" s="73"/>
      <c r="CN18" s="73"/>
      <c r="CO18" s="73"/>
      <c r="CP18" s="73"/>
      <c r="CQ18" s="73"/>
      <c r="CR18" s="73"/>
      <c r="CS18" s="73"/>
      <c r="CT18" s="82"/>
      <c r="CU18" s="82"/>
      <c r="CV18" s="82"/>
      <c r="CW18" s="82"/>
      <c r="CX18" s="82"/>
      <c r="CY18" s="82"/>
      <c r="CZ18" s="82"/>
    </row>
    <row r="19" spans="1:104" s="35" customFormat="1" ht="24" customHeight="1" x14ac:dyDescent="0.25">
      <c r="A19" s="65"/>
      <c r="B19" s="66"/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8"/>
      <c r="Y19" s="69"/>
      <c r="Z19" s="70"/>
      <c r="AA19" s="71"/>
      <c r="AB19" s="72"/>
      <c r="AC19" s="70"/>
      <c r="AD19" s="67"/>
      <c r="AE19" s="34"/>
      <c r="AF19" s="75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 t="str">
        <f t="shared" si="28"/>
        <v/>
      </c>
      <c r="AY19" s="76" t="str">
        <f t="shared" si="28"/>
        <v/>
      </c>
      <c r="AZ19" s="76" t="str">
        <f t="shared" si="28"/>
        <v/>
      </c>
      <c r="BA19" s="76"/>
      <c r="BB19" s="76"/>
      <c r="BC19" s="76"/>
      <c r="BD19" s="76"/>
      <c r="BE19" s="76"/>
      <c r="BF19" s="76"/>
      <c r="BG19" s="76"/>
      <c r="BH19" s="77" t="str">
        <f t="shared" si="29"/>
        <v/>
      </c>
      <c r="BI19" s="77" t="str">
        <f t="shared" si="29"/>
        <v/>
      </c>
      <c r="BJ19" s="77" t="str">
        <f t="shared" si="29"/>
        <v/>
      </c>
      <c r="BK19" s="77" t="str">
        <f t="shared" si="29"/>
        <v/>
      </c>
      <c r="BL19" s="77" t="str">
        <f t="shared" si="29"/>
        <v/>
      </c>
      <c r="BM19" s="77" t="str">
        <f t="shared" si="29"/>
        <v/>
      </c>
      <c r="BN19" s="77" t="str">
        <f t="shared" si="29"/>
        <v/>
      </c>
      <c r="BO19" s="77" t="str">
        <f t="shared" si="29"/>
        <v/>
      </c>
      <c r="BP19" s="77" t="str">
        <f t="shared" si="29"/>
        <v/>
      </c>
      <c r="BQ19" s="77" t="str">
        <f t="shared" si="29"/>
        <v/>
      </c>
      <c r="BR19" s="77" t="str">
        <f t="shared" si="29"/>
        <v/>
      </c>
      <c r="BS19" s="77" t="str">
        <f t="shared" si="29"/>
        <v/>
      </c>
      <c r="BT19" s="77" t="str">
        <f t="shared" si="29"/>
        <v/>
      </c>
      <c r="BU19" s="77" t="str">
        <f t="shared" si="29"/>
        <v/>
      </c>
      <c r="BV19" s="77" t="str">
        <f t="shared" si="29"/>
        <v/>
      </c>
      <c r="BW19" s="77" t="str">
        <f t="shared" si="29"/>
        <v/>
      </c>
      <c r="BX19" s="77" t="str">
        <f t="shared" si="30"/>
        <v/>
      </c>
      <c r="BY19" s="77" t="str">
        <f t="shared" si="30"/>
        <v/>
      </c>
      <c r="BZ19" s="77" t="str">
        <f t="shared" si="30"/>
        <v/>
      </c>
      <c r="CA19" s="77" t="str">
        <f t="shared" si="30"/>
        <v/>
      </c>
      <c r="CB19" s="78"/>
      <c r="CC19" s="79"/>
      <c r="CD19" s="79"/>
      <c r="CE19" s="79"/>
      <c r="CF19" s="76"/>
      <c r="CG19" s="76"/>
      <c r="CH19" s="79"/>
      <c r="CI19" s="80"/>
      <c r="CJ19" s="80"/>
      <c r="CK19" s="81"/>
      <c r="CL19" s="81"/>
      <c r="CM19" s="73"/>
      <c r="CN19" s="73"/>
      <c r="CO19" s="73"/>
      <c r="CP19" s="73"/>
      <c r="CQ19" s="73"/>
      <c r="CR19" s="73"/>
      <c r="CS19" s="73"/>
      <c r="CT19" s="79"/>
      <c r="CU19" s="79"/>
      <c r="CV19" s="79"/>
      <c r="CW19" s="79"/>
      <c r="CX19" s="79"/>
      <c r="CY19" s="79"/>
      <c r="CZ19" s="79"/>
    </row>
    <row r="20" spans="1:104" s="35" customFormat="1" ht="24" customHeight="1" x14ac:dyDescent="0.25">
      <c r="A20" s="65"/>
      <c r="B20" s="66"/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8"/>
      <c r="Y20" s="69"/>
      <c r="Z20" s="70"/>
      <c r="AA20" s="71"/>
      <c r="AB20" s="72"/>
      <c r="AC20" s="70"/>
      <c r="AD20" s="67"/>
      <c r="AE20" s="34"/>
      <c r="AF20" s="75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 t="str">
        <f t="shared" si="28"/>
        <v/>
      </c>
      <c r="AY20" s="76" t="str">
        <f t="shared" si="28"/>
        <v/>
      </c>
      <c r="AZ20" s="76" t="str">
        <f t="shared" si="28"/>
        <v/>
      </c>
      <c r="BA20" s="76"/>
      <c r="BB20" s="76"/>
      <c r="BC20" s="76"/>
      <c r="BD20" s="76"/>
      <c r="BE20" s="76"/>
      <c r="BF20" s="76"/>
      <c r="BG20" s="76"/>
      <c r="BH20" s="77" t="str">
        <f t="shared" si="29"/>
        <v/>
      </c>
      <c r="BI20" s="77" t="str">
        <f t="shared" si="29"/>
        <v/>
      </c>
      <c r="BJ20" s="77" t="str">
        <f t="shared" si="29"/>
        <v/>
      </c>
      <c r="BK20" s="77" t="str">
        <f t="shared" si="29"/>
        <v/>
      </c>
      <c r="BL20" s="77" t="str">
        <f t="shared" si="29"/>
        <v/>
      </c>
      <c r="BM20" s="77" t="str">
        <f t="shared" si="29"/>
        <v/>
      </c>
      <c r="BN20" s="77" t="str">
        <f t="shared" si="29"/>
        <v/>
      </c>
      <c r="BO20" s="77" t="str">
        <f t="shared" si="29"/>
        <v/>
      </c>
      <c r="BP20" s="77" t="str">
        <f t="shared" si="29"/>
        <v/>
      </c>
      <c r="BQ20" s="77" t="str">
        <f t="shared" si="29"/>
        <v/>
      </c>
      <c r="BR20" s="77" t="str">
        <f t="shared" si="29"/>
        <v/>
      </c>
      <c r="BS20" s="77" t="str">
        <f t="shared" si="29"/>
        <v/>
      </c>
      <c r="BT20" s="77" t="str">
        <f t="shared" si="29"/>
        <v/>
      </c>
      <c r="BU20" s="77" t="str">
        <f t="shared" si="29"/>
        <v/>
      </c>
      <c r="BV20" s="77" t="str">
        <f t="shared" si="29"/>
        <v/>
      </c>
      <c r="BW20" s="77" t="str">
        <f t="shared" si="29"/>
        <v/>
      </c>
      <c r="BX20" s="77" t="str">
        <f t="shared" si="30"/>
        <v/>
      </c>
      <c r="BY20" s="77" t="str">
        <f t="shared" si="30"/>
        <v/>
      </c>
      <c r="BZ20" s="77" t="str">
        <f t="shared" si="30"/>
        <v/>
      </c>
      <c r="CA20" s="77" t="str">
        <f t="shared" si="30"/>
        <v/>
      </c>
      <c r="CB20" s="78"/>
      <c r="CC20" s="79"/>
      <c r="CD20" s="79"/>
      <c r="CE20" s="79"/>
      <c r="CF20" s="76"/>
      <c r="CG20" s="76"/>
      <c r="CH20" s="79"/>
      <c r="CI20" s="80"/>
      <c r="CJ20" s="80"/>
      <c r="CK20" s="81"/>
      <c r="CL20" s="81"/>
      <c r="CM20" s="73"/>
      <c r="CN20" s="73"/>
      <c r="CO20" s="73"/>
      <c r="CP20" s="73"/>
      <c r="CQ20" s="73"/>
      <c r="CR20" s="73"/>
      <c r="CS20" s="73"/>
      <c r="CT20" s="79"/>
      <c r="CU20" s="79"/>
      <c r="CV20" s="79"/>
      <c r="CW20" s="79"/>
      <c r="CX20" s="79"/>
      <c r="CY20" s="79"/>
      <c r="CZ20" s="79"/>
    </row>
    <row r="21" spans="1:104" s="35" customFormat="1" ht="24" customHeight="1" x14ac:dyDescent="0.25">
      <c r="A21" s="65"/>
      <c r="B21" s="66"/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8"/>
      <c r="Y21" s="69"/>
      <c r="Z21" s="70"/>
      <c r="AA21" s="71"/>
      <c r="AB21" s="72"/>
      <c r="AC21" s="70"/>
      <c r="AD21" s="67"/>
      <c r="AE21" s="34"/>
      <c r="AF21" s="75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 t="str">
        <f t="shared" si="28"/>
        <v/>
      </c>
      <c r="AY21" s="76" t="str">
        <f t="shared" si="28"/>
        <v/>
      </c>
      <c r="AZ21" s="76" t="str">
        <f t="shared" si="28"/>
        <v/>
      </c>
      <c r="BA21" s="76"/>
      <c r="BB21" s="76"/>
      <c r="BC21" s="76"/>
      <c r="BD21" s="76"/>
      <c r="BE21" s="76"/>
      <c r="BF21" s="76"/>
      <c r="BG21" s="76"/>
      <c r="BH21" s="77" t="str">
        <f t="shared" si="29"/>
        <v/>
      </c>
      <c r="BI21" s="77" t="str">
        <f t="shared" si="29"/>
        <v/>
      </c>
      <c r="BJ21" s="77" t="str">
        <f t="shared" si="29"/>
        <v/>
      </c>
      <c r="BK21" s="77" t="str">
        <f t="shared" si="29"/>
        <v/>
      </c>
      <c r="BL21" s="77" t="str">
        <f t="shared" si="29"/>
        <v/>
      </c>
      <c r="BM21" s="77" t="str">
        <f t="shared" si="29"/>
        <v/>
      </c>
      <c r="BN21" s="77" t="str">
        <f t="shared" si="29"/>
        <v/>
      </c>
      <c r="BO21" s="77" t="str">
        <f t="shared" si="29"/>
        <v/>
      </c>
      <c r="BP21" s="77" t="str">
        <f t="shared" si="29"/>
        <v/>
      </c>
      <c r="BQ21" s="77" t="str">
        <f t="shared" si="29"/>
        <v/>
      </c>
      <c r="BR21" s="77" t="str">
        <f t="shared" si="29"/>
        <v/>
      </c>
      <c r="BS21" s="77" t="str">
        <f t="shared" si="29"/>
        <v/>
      </c>
      <c r="BT21" s="77" t="str">
        <f t="shared" si="29"/>
        <v/>
      </c>
      <c r="BU21" s="77" t="str">
        <f t="shared" si="29"/>
        <v/>
      </c>
      <c r="BV21" s="77" t="str">
        <f t="shared" si="29"/>
        <v/>
      </c>
      <c r="BW21" s="77" t="str">
        <f t="shared" si="29"/>
        <v/>
      </c>
      <c r="BX21" s="77" t="str">
        <f t="shared" si="30"/>
        <v/>
      </c>
      <c r="BY21" s="77" t="str">
        <f t="shared" si="30"/>
        <v/>
      </c>
      <c r="BZ21" s="77" t="str">
        <f t="shared" si="30"/>
        <v/>
      </c>
      <c r="CA21" s="77" t="str">
        <f t="shared" si="30"/>
        <v/>
      </c>
      <c r="CB21" s="78"/>
      <c r="CC21" s="79"/>
      <c r="CD21" s="79"/>
      <c r="CE21" s="79"/>
      <c r="CF21" s="76"/>
      <c r="CG21" s="76"/>
      <c r="CH21" s="79"/>
      <c r="CI21" s="80"/>
      <c r="CJ21" s="80"/>
      <c r="CK21" s="81"/>
      <c r="CL21" s="81"/>
      <c r="CM21" s="73"/>
      <c r="CN21" s="73"/>
      <c r="CO21" s="73"/>
      <c r="CP21" s="73"/>
      <c r="CQ21" s="73"/>
      <c r="CR21" s="73"/>
      <c r="CS21" s="73"/>
      <c r="CT21" s="79"/>
      <c r="CU21" s="79"/>
      <c r="CV21" s="79"/>
      <c r="CW21" s="79"/>
      <c r="CX21" s="79"/>
      <c r="CY21" s="79"/>
      <c r="CZ21" s="79"/>
    </row>
    <row r="22" spans="1:104" s="35" customFormat="1" ht="24" customHeight="1" x14ac:dyDescent="0.25">
      <c r="A22" s="65"/>
      <c r="B22" s="66"/>
      <c r="C22" s="66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8"/>
      <c r="Y22" s="69"/>
      <c r="Z22" s="70"/>
      <c r="AA22" s="71"/>
      <c r="AB22" s="72"/>
      <c r="AC22" s="70"/>
      <c r="AD22" s="67"/>
      <c r="AE22" s="34"/>
      <c r="AF22" s="75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 t="str">
        <f t="shared" si="28"/>
        <v/>
      </c>
      <c r="AY22" s="76" t="str">
        <f t="shared" si="28"/>
        <v/>
      </c>
      <c r="AZ22" s="76" t="str">
        <f t="shared" si="28"/>
        <v/>
      </c>
      <c r="BA22" s="76"/>
      <c r="BB22" s="76"/>
      <c r="BC22" s="76"/>
      <c r="BD22" s="76"/>
      <c r="BE22" s="76"/>
      <c r="BF22" s="76"/>
      <c r="BG22" s="76"/>
      <c r="BH22" s="77" t="str">
        <f t="shared" si="29"/>
        <v/>
      </c>
      <c r="BI22" s="77" t="str">
        <f t="shared" si="29"/>
        <v/>
      </c>
      <c r="BJ22" s="77" t="str">
        <f t="shared" si="29"/>
        <v/>
      </c>
      <c r="BK22" s="77" t="str">
        <f t="shared" si="29"/>
        <v/>
      </c>
      <c r="BL22" s="77" t="str">
        <f t="shared" si="29"/>
        <v/>
      </c>
      <c r="BM22" s="77" t="str">
        <f t="shared" si="29"/>
        <v/>
      </c>
      <c r="BN22" s="77" t="str">
        <f t="shared" si="29"/>
        <v/>
      </c>
      <c r="BO22" s="77" t="str">
        <f t="shared" si="29"/>
        <v/>
      </c>
      <c r="BP22" s="77" t="str">
        <f t="shared" si="29"/>
        <v/>
      </c>
      <c r="BQ22" s="77" t="str">
        <f t="shared" si="29"/>
        <v/>
      </c>
      <c r="BR22" s="77" t="str">
        <f t="shared" si="29"/>
        <v/>
      </c>
      <c r="BS22" s="77" t="str">
        <f t="shared" si="29"/>
        <v/>
      </c>
      <c r="BT22" s="77" t="str">
        <f t="shared" si="29"/>
        <v/>
      </c>
      <c r="BU22" s="77" t="str">
        <f t="shared" si="29"/>
        <v/>
      </c>
      <c r="BV22" s="77" t="str">
        <f t="shared" si="29"/>
        <v/>
      </c>
      <c r="BW22" s="77" t="str">
        <f t="shared" si="29"/>
        <v/>
      </c>
      <c r="BX22" s="77" t="str">
        <f t="shared" si="30"/>
        <v/>
      </c>
      <c r="BY22" s="77" t="str">
        <f t="shared" si="30"/>
        <v/>
      </c>
      <c r="BZ22" s="77" t="str">
        <f t="shared" si="30"/>
        <v/>
      </c>
      <c r="CA22" s="77" t="str">
        <f t="shared" si="30"/>
        <v/>
      </c>
      <c r="CB22" s="78"/>
      <c r="CC22" s="79"/>
      <c r="CD22" s="79"/>
      <c r="CE22" s="79"/>
      <c r="CF22" s="76"/>
      <c r="CG22" s="76"/>
      <c r="CH22" s="79"/>
      <c r="CI22" s="80"/>
      <c r="CJ22" s="80"/>
      <c r="CK22" s="81"/>
      <c r="CL22" s="81"/>
      <c r="CM22" s="73"/>
      <c r="CN22" s="73"/>
      <c r="CO22" s="73"/>
      <c r="CP22" s="73"/>
      <c r="CQ22" s="73"/>
      <c r="CR22" s="73"/>
      <c r="CS22" s="73"/>
      <c r="CT22" s="79"/>
      <c r="CU22" s="79"/>
      <c r="CV22" s="79"/>
      <c r="CW22" s="79"/>
      <c r="CX22" s="79"/>
      <c r="CY22" s="79"/>
      <c r="CZ22" s="79"/>
    </row>
    <row r="23" spans="1:104" s="35" customFormat="1" ht="24" customHeight="1" x14ac:dyDescent="0.25">
      <c r="A23" s="65"/>
      <c r="B23" s="66"/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8"/>
      <c r="Y23" s="69"/>
      <c r="Z23" s="70"/>
      <c r="AA23" s="71"/>
      <c r="AB23" s="72"/>
      <c r="AC23" s="70"/>
      <c r="AD23" s="67"/>
      <c r="AE23" s="34"/>
      <c r="AF23" s="75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 t="str">
        <f t="shared" si="28"/>
        <v/>
      </c>
      <c r="AY23" s="76" t="str">
        <f t="shared" si="28"/>
        <v/>
      </c>
      <c r="AZ23" s="76" t="str">
        <f t="shared" si="28"/>
        <v/>
      </c>
      <c r="BA23" s="76"/>
      <c r="BB23" s="76"/>
      <c r="BC23" s="76"/>
      <c r="BD23" s="76"/>
      <c r="BE23" s="76"/>
      <c r="BF23" s="76"/>
      <c r="BG23" s="76"/>
      <c r="BH23" s="77" t="str">
        <f t="shared" si="29"/>
        <v/>
      </c>
      <c r="BI23" s="77" t="str">
        <f t="shared" si="29"/>
        <v/>
      </c>
      <c r="BJ23" s="77" t="str">
        <f t="shared" si="29"/>
        <v/>
      </c>
      <c r="BK23" s="77" t="str">
        <f t="shared" si="29"/>
        <v/>
      </c>
      <c r="BL23" s="77" t="str">
        <f t="shared" si="29"/>
        <v/>
      </c>
      <c r="BM23" s="77" t="str">
        <f t="shared" si="29"/>
        <v/>
      </c>
      <c r="BN23" s="77" t="str">
        <f t="shared" si="29"/>
        <v/>
      </c>
      <c r="BO23" s="77" t="str">
        <f t="shared" si="29"/>
        <v/>
      </c>
      <c r="BP23" s="77" t="str">
        <f t="shared" si="29"/>
        <v/>
      </c>
      <c r="BQ23" s="77" t="str">
        <f t="shared" si="29"/>
        <v/>
      </c>
      <c r="BR23" s="77" t="str">
        <f t="shared" si="29"/>
        <v/>
      </c>
      <c r="BS23" s="77" t="str">
        <f t="shared" si="29"/>
        <v/>
      </c>
      <c r="BT23" s="77" t="str">
        <f t="shared" si="29"/>
        <v/>
      </c>
      <c r="BU23" s="77" t="str">
        <f t="shared" si="29"/>
        <v/>
      </c>
      <c r="BV23" s="77" t="str">
        <f t="shared" si="29"/>
        <v/>
      </c>
      <c r="BW23" s="77" t="str">
        <f t="shared" si="29"/>
        <v/>
      </c>
      <c r="BX23" s="77" t="str">
        <f t="shared" si="30"/>
        <v/>
      </c>
      <c r="BY23" s="77" t="str">
        <f t="shared" si="30"/>
        <v/>
      </c>
      <c r="BZ23" s="77" t="str">
        <f t="shared" si="30"/>
        <v/>
      </c>
      <c r="CA23" s="77" t="str">
        <f t="shared" si="30"/>
        <v/>
      </c>
      <c r="CB23" s="78"/>
      <c r="CC23" s="79"/>
      <c r="CD23" s="79"/>
      <c r="CE23" s="79"/>
      <c r="CF23" s="76"/>
      <c r="CG23" s="76"/>
      <c r="CH23" s="79"/>
      <c r="CI23" s="80"/>
      <c r="CJ23" s="80"/>
      <c r="CK23" s="81"/>
      <c r="CL23" s="81"/>
      <c r="CM23" s="73"/>
      <c r="CN23" s="73"/>
      <c r="CO23" s="73"/>
      <c r="CP23" s="73"/>
      <c r="CQ23" s="73"/>
      <c r="CR23" s="73"/>
      <c r="CS23" s="73"/>
      <c r="CT23" s="79"/>
      <c r="CU23" s="79"/>
      <c r="CV23" s="79"/>
      <c r="CW23" s="79"/>
      <c r="CX23" s="79"/>
      <c r="CY23" s="79"/>
      <c r="CZ23" s="79"/>
    </row>
    <row r="24" spans="1:104" s="35" customFormat="1" ht="24" customHeight="1" x14ac:dyDescent="0.25">
      <c r="A24" s="65"/>
      <c r="B24" s="66"/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8"/>
      <c r="Y24" s="69"/>
      <c r="Z24" s="70"/>
      <c r="AA24" s="71"/>
      <c r="AB24" s="72"/>
      <c r="AC24" s="70"/>
      <c r="AD24" s="67"/>
      <c r="AE24" s="34"/>
      <c r="AF24" s="75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 t="str">
        <f t="shared" si="28"/>
        <v/>
      </c>
      <c r="AY24" s="76" t="str">
        <f t="shared" si="28"/>
        <v/>
      </c>
      <c r="AZ24" s="76" t="str">
        <f t="shared" si="28"/>
        <v/>
      </c>
      <c r="BA24" s="76"/>
      <c r="BB24" s="76"/>
      <c r="BC24" s="76"/>
      <c r="BD24" s="76"/>
      <c r="BE24" s="76"/>
      <c r="BF24" s="76"/>
      <c r="BG24" s="76"/>
      <c r="BH24" s="77" t="str">
        <f t="shared" si="29"/>
        <v/>
      </c>
      <c r="BI24" s="77" t="str">
        <f t="shared" si="29"/>
        <v/>
      </c>
      <c r="BJ24" s="77" t="str">
        <f t="shared" si="29"/>
        <v/>
      </c>
      <c r="BK24" s="77" t="str">
        <f t="shared" si="29"/>
        <v/>
      </c>
      <c r="BL24" s="77" t="str">
        <f t="shared" si="29"/>
        <v/>
      </c>
      <c r="BM24" s="77" t="str">
        <f t="shared" si="29"/>
        <v/>
      </c>
      <c r="BN24" s="77" t="str">
        <f t="shared" si="29"/>
        <v/>
      </c>
      <c r="BO24" s="77" t="str">
        <f t="shared" si="29"/>
        <v/>
      </c>
      <c r="BP24" s="77" t="str">
        <f t="shared" si="29"/>
        <v/>
      </c>
      <c r="BQ24" s="77" t="str">
        <f t="shared" si="29"/>
        <v/>
      </c>
      <c r="BR24" s="77" t="str">
        <f t="shared" si="29"/>
        <v/>
      </c>
      <c r="BS24" s="77" t="str">
        <f t="shared" si="29"/>
        <v/>
      </c>
      <c r="BT24" s="77" t="str">
        <f t="shared" si="29"/>
        <v/>
      </c>
      <c r="BU24" s="77" t="str">
        <f t="shared" si="29"/>
        <v/>
      </c>
      <c r="BV24" s="77" t="str">
        <f t="shared" si="29"/>
        <v/>
      </c>
      <c r="BW24" s="77" t="str">
        <f t="shared" si="29"/>
        <v/>
      </c>
      <c r="BX24" s="77" t="str">
        <f t="shared" si="30"/>
        <v/>
      </c>
      <c r="BY24" s="77" t="str">
        <f t="shared" si="30"/>
        <v/>
      </c>
      <c r="BZ24" s="77" t="str">
        <f t="shared" si="30"/>
        <v/>
      </c>
      <c r="CA24" s="77" t="str">
        <f t="shared" si="30"/>
        <v/>
      </c>
      <c r="CB24" s="78"/>
      <c r="CC24" s="79"/>
      <c r="CD24" s="79"/>
      <c r="CE24" s="79"/>
      <c r="CF24" s="76"/>
      <c r="CG24" s="76"/>
      <c r="CH24" s="79"/>
      <c r="CI24" s="80"/>
      <c r="CJ24" s="80"/>
      <c r="CK24" s="81"/>
      <c r="CL24" s="81"/>
      <c r="CM24" s="73"/>
      <c r="CN24" s="73"/>
      <c r="CO24" s="73"/>
      <c r="CP24" s="73"/>
      <c r="CQ24" s="73"/>
      <c r="CR24" s="73"/>
      <c r="CS24" s="73"/>
      <c r="CT24" s="79"/>
      <c r="CU24" s="79"/>
      <c r="CV24" s="79"/>
      <c r="CW24" s="79"/>
      <c r="CX24" s="79"/>
      <c r="CY24" s="79"/>
      <c r="CZ24" s="79"/>
    </row>
    <row r="25" spans="1:104" s="35" customFormat="1" ht="24" customHeight="1" x14ac:dyDescent="0.25">
      <c r="A25" s="65"/>
      <c r="B25" s="66"/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8"/>
      <c r="Y25" s="69"/>
      <c r="Z25" s="70"/>
      <c r="AA25" s="71"/>
      <c r="AB25" s="72"/>
      <c r="AC25" s="70"/>
      <c r="AD25" s="67"/>
      <c r="AE25" s="34"/>
      <c r="AF25" s="75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 t="str">
        <f t="shared" si="28"/>
        <v/>
      </c>
      <c r="AY25" s="76" t="str">
        <f t="shared" si="28"/>
        <v/>
      </c>
      <c r="AZ25" s="76" t="str">
        <f t="shared" si="28"/>
        <v/>
      </c>
      <c r="BA25" s="76"/>
      <c r="BB25" s="76"/>
      <c r="BC25" s="76"/>
      <c r="BD25" s="76"/>
      <c r="BE25" s="76"/>
      <c r="BF25" s="76"/>
      <c r="BG25" s="76"/>
      <c r="BH25" s="77" t="str">
        <f t="shared" si="29"/>
        <v/>
      </c>
      <c r="BI25" s="77" t="str">
        <f t="shared" si="29"/>
        <v/>
      </c>
      <c r="BJ25" s="77" t="str">
        <f t="shared" si="29"/>
        <v/>
      </c>
      <c r="BK25" s="77" t="str">
        <f t="shared" si="29"/>
        <v/>
      </c>
      <c r="BL25" s="77" t="str">
        <f t="shared" si="29"/>
        <v/>
      </c>
      <c r="BM25" s="77" t="str">
        <f t="shared" si="29"/>
        <v/>
      </c>
      <c r="BN25" s="77" t="str">
        <f t="shared" si="29"/>
        <v/>
      </c>
      <c r="BO25" s="77" t="str">
        <f t="shared" si="29"/>
        <v/>
      </c>
      <c r="BP25" s="77" t="str">
        <f t="shared" si="29"/>
        <v/>
      </c>
      <c r="BQ25" s="77" t="str">
        <f t="shared" si="29"/>
        <v/>
      </c>
      <c r="BR25" s="77" t="str">
        <f t="shared" si="29"/>
        <v/>
      </c>
      <c r="BS25" s="77" t="str">
        <f t="shared" si="29"/>
        <v/>
      </c>
      <c r="BT25" s="77" t="str">
        <f t="shared" si="29"/>
        <v/>
      </c>
      <c r="BU25" s="77" t="str">
        <f t="shared" si="29"/>
        <v/>
      </c>
      <c r="BV25" s="77" t="str">
        <f t="shared" si="29"/>
        <v/>
      </c>
      <c r="BW25" s="77" t="str">
        <f t="shared" si="29"/>
        <v/>
      </c>
      <c r="BX25" s="77" t="str">
        <f t="shared" si="30"/>
        <v/>
      </c>
      <c r="BY25" s="77" t="str">
        <f t="shared" si="30"/>
        <v/>
      </c>
      <c r="BZ25" s="77" t="str">
        <f t="shared" si="30"/>
        <v/>
      </c>
      <c r="CA25" s="77" t="str">
        <f t="shared" si="30"/>
        <v/>
      </c>
      <c r="CB25" s="78"/>
      <c r="CC25" s="79"/>
      <c r="CD25" s="79"/>
      <c r="CE25" s="79"/>
      <c r="CF25" s="76"/>
      <c r="CG25" s="76"/>
      <c r="CH25" s="79"/>
      <c r="CI25" s="80"/>
      <c r="CJ25" s="80"/>
      <c r="CK25" s="81"/>
      <c r="CL25" s="81"/>
      <c r="CM25" s="73"/>
      <c r="CN25" s="73"/>
      <c r="CO25" s="73"/>
      <c r="CP25" s="73"/>
      <c r="CQ25" s="73"/>
      <c r="CR25" s="73"/>
      <c r="CS25" s="73"/>
      <c r="CT25" s="79"/>
      <c r="CU25" s="79"/>
      <c r="CV25" s="79"/>
      <c r="CW25" s="79"/>
      <c r="CX25" s="79"/>
      <c r="CY25" s="79"/>
      <c r="CZ25" s="79"/>
    </row>
    <row r="26" spans="1:104" s="35" customFormat="1" ht="24" customHeight="1" x14ac:dyDescent="0.25">
      <c r="A26" s="65"/>
      <c r="B26" s="66"/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8"/>
      <c r="Y26" s="69"/>
      <c r="Z26" s="70"/>
      <c r="AA26" s="71"/>
      <c r="AB26" s="72"/>
      <c r="AC26" s="70"/>
      <c r="AD26" s="67"/>
      <c r="AE26" s="34"/>
      <c r="AF26" s="75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 t="str">
        <f t="shared" si="28"/>
        <v/>
      </c>
      <c r="AY26" s="76" t="str">
        <f t="shared" si="28"/>
        <v/>
      </c>
      <c r="AZ26" s="76" t="str">
        <f t="shared" si="28"/>
        <v/>
      </c>
      <c r="BA26" s="76"/>
      <c r="BB26" s="76"/>
      <c r="BC26" s="76"/>
      <c r="BD26" s="76"/>
      <c r="BE26" s="76"/>
      <c r="BF26" s="76"/>
      <c r="BG26" s="76"/>
      <c r="BH26" s="77" t="str">
        <f t="shared" si="29"/>
        <v/>
      </c>
      <c r="BI26" s="77" t="str">
        <f t="shared" si="29"/>
        <v/>
      </c>
      <c r="BJ26" s="77" t="str">
        <f t="shared" si="29"/>
        <v/>
      </c>
      <c r="BK26" s="77" t="str">
        <f t="shared" si="29"/>
        <v/>
      </c>
      <c r="BL26" s="77" t="str">
        <f t="shared" si="29"/>
        <v/>
      </c>
      <c r="BM26" s="77" t="str">
        <f t="shared" si="29"/>
        <v/>
      </c>
      <c r="BN26" s="77" t="str">
        <f t="shared" si="29"/>
        <v/>
      </c>
      <c r="BO26" s="77" t="str">
        <f t="shared" si="29"/>
        <v/>
      </c>
      <c r="BP26" s="77" t="str">
        <f t="shared" si="29"/>
        <v/>
      </c>
      <c r="BQ26" s="77" t="str">
        <f t="shared" si="29"/>
        <v/>
      </c>
      <c r="BR26" s="77" t="str">
        <f t="shared" si="29"/>
        <v/>
      </c>
      <c r="BS26" s="77" t="str">
        <f t="shared" si="29"/>
        <v/>
      </c>
      <c r="BT26" s="77" t="str">
        <f t="shared" si="29"/>
        <v/>
      </c>
      <c r="BU26" s="77" t="str">
        <f t="shared" si="29"/>
        <v/>
      </c>
      <c r="BV26" s="77" t="str">
        <f t="shared" si="29"/>
        <v/>
      </c>
      <c r="BW26" s="77" t="str">
        <f t="shared" si="29"/>
        <v/>
      </c>
      <c r="BX26" s="77" t="str">
        <f t="shared" si="30"/>
        <v/>
      </c>
      <c r="BY26" s="77" t="str">
        <f t="shared" si="30"/>
        <v/>
      </c>
      <c r="BZ26" s="77" t="str">
        <f t="shared" si="30"/>
        <v/>
      </c>
      <c r="CA26" s="77" t="str">
        <f t="shared" si="30"/>
        <v/>
      </c>
      <c r="CB26" s="78"/>
      <c r="CC26" s="79"/>
      <c r="CD26" s="79"/>
      <c r="CE26" s="79"/>
      <c r="CF26" s="76"/>
      <c r="CG26" s="76"/>
      <c r="CH26" s="79"/>
      <c r="CI26" s="80"/>
      <c r="CJ26" s="80"/>
      <c r="CK26" s="81"/>
      <c r="CL26" s="81"/>
      <c r="CM26" s="73"/>
      <c r="CN26" s="73"/>
      <c r="CO26" s="73"/>
      <c r="CP26" s="73"/>
      <c r="CQ26" s="73"/>
      <c r="CR26" s="73"/>
      <c r="CS26" s="73"/>
      <c r="CT26" s="79"/>
      <c r="CU26" s="79"/>
      <c r="CV26" s="79"/>
      <c r="CW26" s="79"/>
      <c r="CX26" s="79"/>
      <c r="CY26" s="79"/>
      <c r="CZ26" s="79"/>
    </row>
    <row r="27" spans="1:104" s="35" customFormat="1" ht="24" customHeight="1" x14ac:dyDescent="0.25">
      <c r="A27" s="65"/>
      <c r="B27" s="66"/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8"/>
      <c r="Y27" s="69"/>
      <c r="Z27" s="70"/>
      <c r="AA27" s="71"/>
      <c r="AB27" s="72"/>
      <c r="AC27" s="70"/>
      <c r="AD27" s="67"/>
      <c r="AE27" s="34"/>
      <c r="AF27" s="75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 t="str">
        <f t="shared" si="28"/>
        <v/>
      </c>
      <c r="AY27" s="76" t="str">
        <f t="shared" si="28"/>
        <v/>
      </c>
      <c r="AZ27" s="76" t="str">
        <f t="shared" si="28"/>
        <v/>
      </c>
      <c r="BA27" s="76"/>
      <c r="BB27" s="76"/>
      <c r="BC27" s="76"/>
      <c r="BD27" s="76"/>
      <c r="BE27" s="76"/>
      <c r="BF27" s="76"/>
      <c r="BG27" s="76"/>
      <c r="BH27" s="77" t="str">
        <f t="shared" si="29"/>
        <v/>
      </c>
      <c r="BI27" s="77" t="str">
        <f t="shared" si="29"/>
        <v/>
      </c>
      <c r="BJ27" s="77" t="str">
        <f t="shared" si="29"/>
        <v/>
      </c>
      <c r="BK27" s="77" t="str">
        <f t="shared" si="29"/>
        <v/>
      </c>
      <c r="BL27" s="77" t="str">
        <f t="shared" si="29"/>
        <v/>
      </c>
      <c r="BM27" s="77" t="str">
        <f t="shared" si="29"/>
        <v/>
      </c>
      <c r="BN27" s="77" t="str">
        <f t="shared" si="29"/>
        <v/>
      </c>
      <c r="BO27" s="77" t="str">
        <f t="shared" si="29"/>
        <v/>
      </c>
      <c r="BP27" s="77" t="str">
        <f t="shared" si="29"/>
        <v/>
      </c>
      <c r="BQ27" s="77" t="str">
        <f t="shared" si="29"/>
        <v/>
      </c>
      <c r="BR27" s="77" t="str">
        <f t="shared" si="29"/>
        <v/>
      </c>
      <c r="BS27" s="77" t="str">
        <f t="shared" si="29"/>
        <v/>
      </c>
      <c r="BT27" s="77" t="str">
        <f t="shared" si="29"/>
        <v/>
      </c>
      <c r="BU27" s="77" t="str">
        <f t="shared" si="29"/>
        <v/>
      </c>
      <c r="BV27" s="77" t="str">
        <f t="shared" si="29"/>
        <v/>
      </c>
      <c r="BW27" s="77" t="str">
        <f t="shared" si="29"/>
        <v/>
      </c>
      <c r="BX27" s="77" t="str">
        <f t="shared" si="30"/>
        <v/>
      </c>
      <c r="BY27" s="77" t="str">
        <f t="shared" si="30"/>
        <v/>
      </c>
      <c r="BZ27" s="77" t="str">
        <f t="shared" si="30"/>
        <v/>
      </c>
      <c r="CA27" s="77" t="str">
        <f t="shared" si="30"/>
        <v/>
      </c>
      <c r="CB27" s="78"/>
      <c r="CC27" s="79"/>
      <c r="CD27" s="79"/>
      <c r="CE27" s="79"/>
      <c r="CF27" s="76"/>
      <c r="CG27" s="76"/>
      <c r="CH27" s="79"/>
      <c r="CI27" s="80"/>
      <c r="CJ27" s="80"/>
      <c r="CK27" s="81"/>
      <c r="CL27" s="81"/>
      <c r="CM27" s="73"/>
      <c r="CN27" s="73"/>
      <c r="CO27" s="73"/>
      <c r="CP27" s="73"/>
      <c r="CQ27" s="73"/>
      <c r="CR27" s="73"/>
      <c r="CS27" s="73"/>
      <c r="CT27" s="79"/>
      <c r="CU27" s="79"/>
      <c r="CV27" s="79"/>
      <c r="CW27" s="79"/>
      <c r="CX27" s="79"/>
      <c r="CY27" s="79"/>
      <c r="CZ27" s="79"/>
    </row>
    <row r="28" spans="1:104" s="35" customFormat="1" ht="24" customHeight="1" x14ac:dyDescent="0.25">
      <c r="A28" s="65"/>
      <c r="B28" s="66"/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8"/>
      <c r="Y28" s="69"/>
      <c r="Z28" s="70"/>
      <c r="AA28" s="71"/>
      <c r="AB28" s="72"/>
      <c r="AC28" s="70"/>
      <c r="AD28" s="67"/>
      <c r="AE28" s="34"/>
      <c r="AF28" s="75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 t="str">
        <f t="shared" si="28"/>
        <v/>
      </c>
      <c r="AY28" s="76" t="str">
        <f t="shared" si="28"/>
        <v/>
      </c>
      <c r="AZ28" s="76" t="str">
        <f t="shared" si="28"/>
        <v/>
      </c>
      <c r="BA28" s="76"/>
      <c r="BB28" s="76"/>
      <c r="BC28" s="76"/>
      <c r="BD28" s="76"/>
      <c r="BE28" s="76"/>
      <c r="BF28" s="76"/>
      <c r="BG28" s="76"/>
      <c r="BH28" s="77" t="str">
        <f t="shared" si="29"/>
        <v/>
      </c>
      <c r="BI28" s="77" t="str">
        <f t="shared" si="29"/>
        <v/>
      </c>
      <c r="BJ28" s="77" t="str">
        <f t="shared" si="29"/>
        <v/>
      </c>
      <c r="BK28" s="77" t="str">
        <f t="shared" si="29"/>
        <v/>
      </c>
      <c r="BL28" s="77" t="str">
        <f t="shared" si="29"/>
        <v/>
      </c>
      <c r="BM28" s="77" t="str">
        <f t="shared" si="29"/>
        <v/>
      </c>
      <c r="BN28" s="77" t="str">
        <f t="shared" si="29"/>
        <v/>
      </c>
      <c r="BO28" s="77" t="str">
        <f t="shared" si="29"/>
        <v/>
      </c>
      <c r="BP28" s="77" t="str">
        <f t="shared" si="29"/>
        <v/>
      </c>
      <c r="BQ28" s="77" t="str">
        <f t="shared" si="29"/>
        <v/>
      </c>
      <c r="BR28" s="77" t="str">
        <f t="shared" si="29"/>
        <v/>
      </c>
      <c r="BS28" s="77" t="str">
        <f t="shared" si="29"/>
        <v/>
      </c>
      <c r="BT28" s="77" t="str">
        <f t="shared" si="29"/>
        <v/>
      </c>
      <c r="BU28" s="77" t="str">
        <f t="shared" si="29"/>
        <v/>
      </c>
      <c r="BV28" s="77" t="str">
        <f t="shared" si="29"/>
        <v/>
      </c>
      <c r="BW28" s="77" t="str">
        <f t="shared" si="29"/>
        <v/>
      </c>
      <c r="BX28" s="77" t="str">
        <f t="shared" si="30"/>
        <v/>
      </c>
      <c r="BY28" s="77" t="str">
        <f t="shared" si="30"/>
        <v/>
      </c>
      <c r="BZ28" s="77" t="str">
        <f t="shared" si="30"/>
        <v/>
      </c>
      <c r="CA28" s="77" t="str">
        <f t="shared" si="30"/>
        <v/>
      </c>
      <c r="CB28" s="78"/>
      <c r="CC28" s="79"/>
      <c r="CD28" s="79"/>
      <c r="CE28" s="79"/>
      <c r="CF28" s="76"/>
      <c r="CG28" s="76"/>
      <c r="CH28" s="79"/>
      <c r="CI28" s="80"/>
      <c r="CJ28" s="80"/>
      <c r="CK28" s="81"/>
      <c r="CL28" s="81"/>
      <c r="CM28" s="73"/>
      <c r="CN28" s="73"/>
      <c r="CO28" s="73"/>
      <c r="CP28" s="73"/>
      <c r="CQ28" s="73"/>
      <c r="CR28" s="73"/>
      <c r="CS28" s="73"/>
      <c r="CT28" s="79"/>
      <c r="CU28" s="79"/>
      <c r="CV28" s="79"/>
      <c r="CW28" s="79"/>
      <c r="CX28" s="79"/>
      <c r="CY28" s="79"/>
      <c r="CZ28" s="79"/>
    </row>
    <row r="29" spans="1:104" s="35" customFormat="1" ht="24" customHeight="1" x14ac:dyDescent="0.25">
      <c r="A29" s="65"/>
      <c r="B29" s="66"/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  <c r="Y29" s="69"/>
      <c r="Z29" s="70"/>
      <c r="AA29" s="71"/>
      <c r="AB29" s="72"/>
      <c r="AC29" s="70"/>
      <c r="AD29" s="67"/>
      <c r="AE29" s="34"/>
      <c r="AF29" s="75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 t="str">
        <f t="shared" si="28"/>
        <v/>
      </c>
      <c r="AY29" s="76" t="str">
        <f t="shared" si="28"/>
        <v/>
      </c>
      <c r="AZ29" s="76" t="str">
        <f t="shared" si="28"/>
        <v/>
      </c>
      <c r="BA29" s="76"/>
      <c r="BB29" s="76"/>
      <c r="BC29" s="76"/>
      <c r="BD29" s="76"/>
      <c r="BE29" s="76"/>
      <c r="BF29" s="76"/>
      <c r="BG29" s="76"/>
      <c r="BH29" s="77" t="str">
        <f t="shared" si="29"/>
        <v/>
      </c>
      <c r="BI29" s="77" t="str">
        <f t="shared" si="29"/>
        <v/>
      </c>
      <c r="BJ29" s="77" t="str">
        <f t="shared" si="29"/>
        <v/>
      </c>
      <c r="BK29" s="77" t="str">
        <f t="shared" si="29"/>
        <v/>
      </c>
      <c r="BL29" s="77" t="str">
        <f t="shared" si="29"/>
        <v/>
      </c>
      <c r="BM29" s="77" t="str">
        <f t="shared" si="29"/>
        <v/>
      </c>
      <c r="BN29" s="77" t="str">
        <f t="shared" si="29"/>
        <v/>
      </c>
      <c r="BO29" s="77" t="str">
        <f t="shared" si="29"/>
        <v/>
      </c>
      <c r="BP29" s="77" t="str">
        <f t="shared" si="29"/>
        <v/>
      </c>
      <c r="BQ29" s="77" t="str">
        <f t="shared" si="29"/>
        <v/>
      </c>
      <c r="BR29" s="77" t="str">
        <f t="shared" si="29"/>
        <v/>
      </c>
      <c r="BS29" s="77" t="str">
        <f t="shared" si="29"/>
        <v/>
      </c>
      <c r="BT29" s="77" t="str">
        <f t="shared" si="29"/>
        <v/>
      </c>
      <c r="BU29" s="77" t="str">
        <f t="shared" si="29"/>
        <v/>
      </c>
      <c r="BV29" s="77" t="str">
        <f t="shared" si="29"/>
        <v/>
      </c>
      <c r="BW29" s="77" t="str">
        <f t="shared" si="29"/>
        <v/>
      </c>
      <c r="BX29" s="77" t="str">
        <f t="shared" si="30"/>
        <v/>
      </c>
      <c r="BY29" s="77" t="str">
        <f t="shared" si="30"/>
        <v/>
      </c>
      <c r="BZ29" s="77" t="str">
        <f t="shared" si="30"/>
        <v/>
      </c>
      <c r="CA29" s="77" t="str">
        <f t="shared" si="30"/>
        <v/>
      </c>
      <c r="CB29" s="78"/>
      <c r="CC29" s="79"/>
      <c r="CD29" s="79"/>
      <c r="CE29" s="79"/>
      <c r="CF29" s="76"/>
      <c r="CG29" s="76"/>
      <c r="CH29" s="79"/>
      <c r="CI29" s="80"/>
      <c r="CJ29" s="80"/>
      <c r="CK29" s="81"/>
      <c r="CL29" s="81"/>
      <c r="CM29" s="73"/>
      <c r="CN29" s="73"/>
      <c r="CO29" s="73"/>
      <c r="CP29" s="73"/>
      <c r="CQ29" s="73"/>
      <c r="CR29" s="73"/>
      <c r="CS29" s="73"/>
      <c r="CT29" s="79"/>
      <c r="CU29" s="79"/>
      <c r="CV29" s="79"/>
      <c r="CW29" s="79"/>
      <c r="CX29" s="79"/>
      <c r="CY29" s="79"/>
      <c r="CZ29" s="79"/>
    </row>
    <row r="30" spans="1:104" s="35" customFormat="1" ht="24" customHeight="1" x14ac:dyDescent="0.25">
      <c r="A30" s="65"/>
      <c r="B30" s="66"/>
      <c r="C30" s="66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8"/>
      <c r="Y30" s="69"/>
      <c r="Z30" s="70"/>
      <c r="AA30" s="71"/>
      <c r="AB30" s="72"/>
      <c r="AC30" s="70"/>
      <c r="AD30" s="67"/>
      <c r="AE30" s="34"/>
      <c r="AF30" s="75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 t="str">
        <f t="shared" si="28"/>
        <v/>
      </c>
      <c r="AY30" s="76" t="str">
        <f t="shared" si="28"/>
        <v/>
      </c>
      <c r="AZ30" s="76" t="str">
        <f t="shared" si="28"/>
        <v/>
      </c>
      <c r="BA30" s="76"/>
      <c r="BB30" s="76"/>
      <c r="BC30" s="76"/>
      <c r="BD30" s="76"/>
      <c r="BE30" s="76"/>
      <c r="BF30" s="76"/>
      <c r="BG30" s="76"/>
      <c r="BH30" s="77" t="str">
        <f t="shared" si="29"/>
        <v/>
      </c>
      <c r="BI30" s="77" t="str">
        <f t="shared" si="29"/>
        <v/>
      </c>
      <c r="BJ30" s="77" t="str">
        <f t="shared" si="29"/>
        <v/>
      </c>
      <c r="BK30" s="77" t="str">
        <f t="shared" si="29"/>
        <v/>
      </c>
      <c r="BL30" s="77" t="str">
        <f t="shared" si="29"/>
        <v/>
      </c>
      <c r="BM30" s="77" t="str">
        <f t="shared" si="29"/>
        <v/>
      </c>
      <c r="BN30" s="77" t="str">
        <f t="shared" si="29"/>
        <v/>
      </c>
      <c r="BO30" s="77" t="str">
        <f t="shared" si="29"/>
        <v/>
      </c>
      <c r="BP30" s="77" t="str">
        <f t="shared" si="29"/>
        <v/>
      </c>
      <c r="BQ30" s="77" t="str">
        <f t="shared" si="29"/>
        <v/>
      </c>
      <c r="BR30" s="77" t="str">
        <f t="shared" si="29"/>
        <v/>
      </c>
      <c r="BS30" s="77" t="str">
        <f t="shared" si="29"/>
        <v/>
      </c>
      <c r="BT30" s="77" t="str">
        <f t="shared" si="29"/>
        <v/>
      </c>
      <c r="BU30" s="77" t="str">
        <f t="shared" si="29"/>
        <v/>
      </c>
      <c r="BV30" s="77" t="str">
        <f t="shared" si="29"/>
        <v/>
      </c>
      <c r="BW30" s="77" t="str">
        <f t="shared" ref="BW30:BW38" si="31">IF(S30*S$4=0,"",S30-S$4)</f>
        <v/>
      </c>
      <c r="BX30" s="77" t="str">
        <f t="shared" si="30"/>
        <v/>
      </c>
      <c r="BY30" s="77" t="str">
        <f t="shared" si="30"/>
        <v/>
      </c>
      <c r="BZ30" s="77" t="str">
        <f t="shared" si="30"/>
        <v/>
      </c>
      <c r="CA30" s="77" t="str">
        <f t="shared" si="30"/>
        <v/>
      </c>
      <c r="CB30" s="78"/>
      <c r="CC30" s="79"/>
      <c r="CD30" s="79"/>
      <c r="CE30" s="79"/>
      <c r="CF30" s="76"/>
      <c r="CG30" s="76"/>
      <c r="CH30" s="79"/>
      <c r="CI30" s="80"/>
      <c r="CJ30" s="80"/>
      <c r="CK30" s="81"/>
      <c r="CL30" s="81"/>
      <c r="CM30" s="73"/>
      <c r="CN30" s="73"/>
      <c r="CO30" s="73"/>
      <c r="CP30" s="73"/>
      <c r="CQ30" s="73"/>
      <c r="CR30" s="73"/>
      <c r="CS30" s="73"/>
      <c r="CT30" s="79"/>
      <c r="CU30" s="79"/>
      <c r="CV30" s="79"/>
      <c r="CW30" s="79"/>
      <c r="CX30" s="79"/>
      <c r="CY30" s="79"/>
      <c r="CZ30" s="79"/>
    </row>
    <row r="31" spans="1:104" s="35" customFormat="1" ht="24" customHeight="1" x14ac:dyDescent="0.25">
      <c r="A31" s="65"/>
      <c r="B31" s="66"/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8"/>
      <c r="Y31" s="69"/>
      <c r="Z31" s="70"/>
      <c r="AA31" s="71"/>
      <c r="AB31" s="72"/>
      <c r="AC31" s="70"/>
      <c r="AD31" s="67"/>
      <c r="AE31" s="34"/>
      <c r="AF31" s="75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 t="str">
        <f t="shared" si="28"/>
        <v/>
      </c>
      <c r="AY31" s="76" t="str">
        <f t="shared" si="28"/>
        <v/>
      </c>
      <c r="AZ31" s="76" t="str">
        <f t="shared" si="28"/>
        <v/>
      </c>
      <c r="BA31" s="76"/>
      <c r="BB31" s="76"/>
      <c r="BC31" s="76"/>
      <c r="BD31" s="76"/>
      <c r="BE31" s="76"/>
      <c r="BF31" s="76"/>
      <c r="BG31" s="76"/>
      <c r="BH31" s="77" t="str">
        <f t="shared" ref="BH31:BV38" si="32">IF(D31*D$4=0,"",D31-D$4)</f>
        <v/>
      </c>
      <c r="BI31" s="77" t="str">
        <f t="shared" si="32"/>
        <v/>
      </c>
      <c r="BJ31" s="77" t="str">
        <f t="shared" si="32"/>
        <v/>
      </c>
      <c r="BK31" s="77" t="str">
        <f t="shared" si="32"/>
        <v/>
      </c>
      <c r="BL31" s="77" t="str">
        <f t="shared" si="32"/>
        <v/>
      </c>
      <c r="BM31" s="77" t="str">
        <f t="shared" si="32"/>
        <v/>
      </c>
      <c r="BN31" s="77" t="str">
        <f t="shared" si="32"/>
        <v/>
      </c>
      <c r="BO31" s="77" t="str">
        <f t="shared" si="32"/>
        <v/>
      </c>
      <c r="BP31" s="77" t="str">
        <f t="shared" si="32"/>
        <v/>
      </c>
      <c r="BQ31" s="77" t="str">
        <f t="shared" si="32"/>
        <v/>
      </c>
      <c r="BR31" s="77" t="str">
        <f t="shared" si="32"/>
        <v/>
      </c>
      <c r="BS31" s="77" t="str">
        <f t="shared" si="32"/>
        <v/>
      </c>
      <c r="BT31" s="77" t="str">
        <f t="shared" si="32"/>
        <v/>
      </c>
      <c r="BU31" s="77" t="str">
        <f t="shared" si="32"/>
        <v/>
      </c>
      <c r="BV31" s="77" t="str">
        <f t="shared" si="32"/>
        <v/>
      </c>
      <c r="BW31" s="77" t="str">
        <f t="shared" si="31"/>
        <v/>
      </c>
      <c r="BX31" s="77" t="str">
        <f t="shared" si="30"/>
        <v/>
      </c>
      <c r="BY31" s="77" t="str">
        <f t="shared" si="30"/>
        <v/>
      </c>
      <c r="BZ31" s="77" t="str">
        <f t="shared" si="30"/>
        <v/>
      </c>
      <c r="CA31" s="77" t="str">
        <f t="shared" si="30"/>
        <v/>
      </c>
      <c r="CB31" s="78"/>
      <c r="CC31" s="79"/>
      <c r="CD31" s="79"/>
      <c r="CE31" s="79"/>
      <c r="CF31" s="76"/>
      <c r="CG31" s="76"/>
      <c r="CH31" s="79"/>
      <c r="CI31" s="80"/>
      <c r="CJ31" s="80"/>
      <c r="CK31" s="81"/>
      <c r="CL31" s="81"/>
      <c r="CM31" s="73"/>
      <c r="CN31" s="73"/>
      <c r="CO31" s="73"/>
      <c r="CP31" s="73"/>
      <c r="CQ31" s="73"/>
      <c r="CR31" s="73"/>
      <c r="CS31" s="73"/>
      <c r="CT31" s="79"/>
      <c r="CU31" s="79"/>
      <c r="CV31" s="79"/>
      <c r="CW31" s="79"/>
      <c r="CX31" s="79"/>
      <c r="CY31" s="79"/>
      <c r="CZ31" s="79"/>
    </row>
    <row r="32" spans="1:104" s="35" customFormat="1" ht="24" customHeight="1" x14ac:dyDescent="0.25">
      <c r="A32" s="65"/>
      <c r="B32" s="66"/>
      <c r="C32" s="66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8"/>
      <c r="Y32" s="69"/>
      <c r="Z32" s="70"/>
      <c r="AA32" s="71"/>
      <c r="AB32" s="72"/>
      <c r="AC32" s="70"/>
      <c r="AD32" s="67"/>
      <c r="AE32" s="34"/>
      <c r="AF32" s="75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 t="str">
        <f t="shared" si="28"/>
        <v/>
      </c>
      <c r="AY32" s="76" t="str">
        <f t="shared" si="28"/>
        <v/>
      </c>
      <c r="AZ32" s="76" t="str">
        <f t="shared" si="28"/>
        <v/>
      </c>
      <c r="BA32" s="76"/>
      <c r="BB32" s="76"/>
      <c r="BC32" s="76"/>
      <c r="BD32" s="76"/>
      <c r="BE32" s="76"/>
      <c r="BF32" s="76"/>
      <c r="BG32" s="76"/>
      <c r="BH32" s="77" t="str">
        <f t="shared" si="32"/>
        <v/>
      </c>
      <c r="BI32" s="77" t="str">
        <f t="shared" si="32"/>
        <v/>
      </c>
      <c r="BJ32" s="77" t="str">
        <f t="shared" si="32"/>
        <v/>
      </c>
      <c r="BK32" s="77" t="str">
        <f t="shared" si="32"/>
        <v/>
      </c>
      <c r="BL32" s="77" t="str">
        <f t="shared" si="32"/>
        <v/>
      </c>
      <c r="BM32" s="77" t="str">
        <f t="shared" si="32"/>
        <v/>
      </c>
      <c r="BN32" s="77" t="str">
        <f t="shared" si="32"/>
        <v/>
      </c>
      <c r="BO32" s="77" t="str">
        <f t="shared" si="32"/>
        <v/>
      </c>
      <c r="BP32" s="77" t="str">
        <f t="shared" si="32"/>
        <v/>
      </c>
      <c r="BQ32" s="77" t="str">
        <f t="shared" si="32"/>
        <v/>
      </c>
      <c r="BR32" s="77" t="str">
        <f t="shared" si="32"/>
        <v/>
      </c>
      <c r="BS32" s="77" t="str">
        <f t="shared" si="32"/>
        <v/>
      </c>
      <c r="BT32" s="77" t="str">
        <f t="shared" si="32"/>
        <v/>
      </c>
      <c r="BU32" s="77" t="str">
        <f t="shared" si="32"/>
        <v/>
      </c>
      <c r="BV32" s="77" t="str">
        <f t="shared" si="32"/>
        <v/>
      </c>
      <c r="BW32" s="77" t="str">
        <f t="shared" si="31"/>
        <v/>
      </c>
      <c r="BX32" s="77" t="str">
        <f t="shared" si="30"/>
        <v/>
      </c>
      <c r="BY32" s="77" t="str">
        <f t="shared" si="30"/>
        <v/>
      </c>
      <c r="BZ32" s="77" t="str">
        <f t="shared" si="30"/>
        <v/>
      </c>
      <c r="CA32" s="77" t="str">
        <f t="shared" si="30"/>
        <v/>
      </c>
      <c r="CB32" s="78"/>
      <c r="CC32" s="79"/>
      <c r="CD32" s="79"/>
      <c r="CE32" s="79"/>
      <c r="CF32" s="76"/>
      <c r="CG32" s="76"/>
      <c r="CH32" s="79"/>
      <c r="CI32" s="80"/>
      <c r="CJ32" s="80"/>
      <c r="CK32" s="81"/>
      <c r="CL32" s="81"/>
      <c r="CM32" s="73"/>
      <c r="CN32" s="73"/>
      <c r="CO32" s="73"/>
      <c r="CP32" s="73"/>
      <c r="CQ32" s="73"/>
      <c r="CR32" s="73"/>
      <c r="CS32" s="73"/>
      <c r="CT32" s="79"/>
      <c r="CU32" s="79"/>
      <c r="CV32" s="79"/>
      <c r="CW32" s="79"/>
      <c r="CX32" s="79"/>
      <c r="CY32" s="79"/>
      <c r="CZ32" s="79"/>
    </row>
    <row r="33" spans="1:104" s="35" customFormat="1" ht="24" customHeight="1" x14ac:dyDescent="0.25">
      <c r="A33" s="65"/>
      <c r="B33" s="66"/>
      <c r="C33" s="6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8"/>
      <c r="Y33" s="69"/>
      <c r="Z33" s="70"/>
      <c r="AA33" s="71"/>
      <c r="AB33" s="72"/>
      <c r="AC33" s="70"/>
      <c r="AD33" s="67"/>
      <c r="AE33" s="34"/>
      <c r="AF33" s="75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 t="str">
        <f t="shared" si="28"/>
        <v/>
      </c>
      <c r="AY33" s="76" t="str">
        <f t="shared" si="28"/>
        <v/>
      </c>
      <c r="AZ33" s="76" t="str">
        <f t="shared" si="28"/>
        <v/>
      </c>
      <c r="BA33" s="76"/>
      <c r="BB33" s="76"/>
      <c r="BC33" s="76"/>
      <c r="BD33" s="76"/>
      <c r="BE33" s="76"/>
      <c r="BF33" s="76"/>
      <c r="BG33" s="76"/>
      <c r="BH33" s="77" t="str">
        <f t="shared" si="32"/>
        <v/>
      </c>
      <c r="BI33" s="77" t="str">
        <f t="shared" si="32"/>
        <v/>
      </c>
      <c r="BJ33" s="77" t="str">
        <f t="shared" si="32"/>
        <v/>
      </c>
      <c r="BK33" s="77" t="str">
        <f t="shared" si="32"/>
        <v/>
      </c>
      <c r="BL33" s="77" t="str">
        <f t="shared" si="32"/>
        <v/>
      </c>
      <c r="BM33" s="77" t="str">
        <f t="shared" si="32"/>
        <v/>
      </c>
      <c r="BN33" s="77" t="str">
        <f t="shared" si="32"/>
        <v/>
      </c>
      <c r="BO33" s="77" t="str">
        <f t="shared" si="32"/>
        <v/>
      </c>
      <c r="BP33" s="77" t="str">
        <f t="shared" si="32"/>
        <v/>
      </c>
      <c r="BQ33" s="77" t="str">
        <f t="shared" si="32"/>
        <v/>
      </c>
      <c r="BR33" s="77" t="str">
        <f t="shared" si="32"/>
        <v/>
      </c>
      <c r="BS33" s="77" t="str">
        <f t="shared" si="32"/>
        <v/>
      </c>
      <c r="BT33" s="77" t="str">
        <f t="shared" si="32"/>
        <v/>
      </c>
      <c r="BU33" s="77" t="str">
        <f t="shared" si="32"/>
        <v/>
      </c>
      <c r="BV33" s="77" t="str">
        <f t="shared" si="32"/>
        <v/>
      </c>
      <c r="BW33" s="77" t="str">
        <f t="shared" si="31"/>
        <v/>
      </c>
      <c r="BX33" s="77" t="str">
        <f t="shared" si="30"/>
        <v/>
      </c>
      <c r="BY33" s="77" t="str">
        <f t="shared" si="30"/>
        <v/>
      </c>
      <c r="BZ33" s="77" t="str">
        <f t="shared" si="30"/>
        <v/>
      </c>
      <c r="CA33" s="77" t="str">
        <f t="shared" si="30"/>
        <v/>
      </c>
      <c r="CB33" s="78"/>
      <c r="CC33" s="79"/>
      <c r="CD33" s="79"/>
      <c r="CE33" s="79"/>
      <c r="CF33" s="76"/>
      <c r="CG33" s="76"/>
      <c r="CH33" s="79"/>
      <c r="CI33" s="80"/>
      <c r="CJ33" s="80"/>
      <c r="CK33" s="81"/>
      <c r="CL33" s="81"/>
      <c r="CM33" s="73"/>
      <c r="CN33" s="73"/>
      <c r="CO33" s="73"/>
      <c r="CP33" s="73"/>
      <c r="CQ33" s="73"/>
      <c r="CR33" s="73"/>
      <c r="CS33" s="73"/>
      <c r="CT33" s="79"/>
      <c r="CU33" s="79"/>
      <c r="CV33" s="79"/>
      <c r="CW33" s="79"/>
      <c r="CX33" s="79"/>
      <c r="CY33" s="79"/>
      <c r="CZ33" s="79"/>
    </row>
    <row r="34" spans="1:104" s="35" customFormat="1" ht="24" customHeight="1" x14ac:dyDescent="0.25">
      <c r="A34" s="65"/>
      <c r="B34" s="66"/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9"/>
      <c r="Z34" s="70"/>
      <c r="AA34" s="71"/>
      <c r="AB34" s="72"/>
      <c r="AC34" s="70"/>
      <c r="AD34" s="67"/>
      <c r="AE34" s="34"/>
      <c r="AF34" s="75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 t="str">
        <f t="shared" si="28"/>
        <v/>
      </c>
      <c r="AY34" s="76" t="str">
        <f t="shared" si="28"/>
        <v/>
      </c>
      <c r="AZ34" s="76" t="str">
        <f t="shared" si="28"/>
        <v/>
      </c>
      <c r="BA34" s="76"/>
      <c r="BB34" s="76"/>
      <c r="BC34" s="76"/>
      <c r="BD34" s="76"/>
      <c r="BE34" s="76"/>
      <c r="BF34" s="76"/>
      <c r="BG34" s="76"/>
      <c r="BH34" s="77" t="str">
        <f t="shared" si="32"/>
        <v/>
      </c>
      <c r="BI34" s="77" t="str">
        <f t="shared" si="32"/>
        <v/>
      </c>
      <c r="BJ34" s="77" t="str">
        <f t="shared" si="32"/>
        <v/>
      </c>
      <c r="BK34" s="77" t="str">
        <f t="shared" si="32"/>
        <v/>
      </c>
      <c r="BL34" s="77" t="str">
        <f t="shared" si="32"/>
        <v/>
      </c>
      <c r="BM34" s="77" t="str">
        <f t="shared" si="32"/>
        <v/>
      </c>
      <c r="BN34" s="77" t="str">
        <f t="shared" si="32"/>
        <v/>
      </c>
      <c r="BO34" s="77" t="str">
        <f t="shared" si="32"/>
        <v/>
      </c>
      <c r="BP34" s="77" t="str">
        <f t="shared" si="32"/>
        <v/>
      </c>
      <c r="BQ34" s="77" t="str">
        <f t="shared" si="32"/>
        <v/>
      </c>
      <c r="BR34" s="77" t="str">
        <f t="shared" si="32"/>
        <v/>
      </c>
      <c r="BS34" s="77" t="str">
        <f t="shared" si="32"/>
        <v/>
      </c>
      <c r="BT34" s="77" t="str">
        <f t="shared" si="32"/>
        <v/>
      </c>
      <c r="BU34" s="77" t="str">
        <f t="shared" si="32"/>
        <v/>
      </c>
      <c r="BV34" s="77" t="str">
        <f t="shared" si="32"/>
        <v/>
      </c>
      <c r="BW34" s="77" t="str">
        <f t="shared" si="31"/>
        <v/>
      </c>
      <c r="BX34" s="77" t="str">
        <f t="shared" si="30"/>
        <v/>
      </c>
      <c r="BY34" s="77" t="str">
        <f t="shared" si="30"/>
        <v/>
      </c>
      <c r="BZ34" s="77" t="str">
        <f t="shared" si="30"/>
        <v/>
      </c>
      <c r="CA34" s="77" t="str">
        <f t="shared" si="30"/>
        <v/>
      </c>
      <c r="CB34" s="78"/>
      <c r="CC34" s="79"/>
      <c r="CD34" s="79"/>
      <c r="CE34" s="79"/>
      <c r="CF34" s="76"/>
      <c r="CG34" s="76"/>
      <c r="CH34" s="79"/>
      <c r="CI34" s="80"/>
      <c r="CJ34" s="80"/>
      <c r="CK34" s="81"/>
      <c r="CL34" s="81"/>
      <c r="CM34" s="73"/>
      <c r="CN34" s="73"/>
      <c r="CO34" s="73"/>
      <c r="CP34" s="73"/>
      <c r="CQ34" s="73"/>
      <c r="CR34" s="73"/>
      <c r="CS34" s="73"/>
      <c r="CT34" s="79"/>
      <c r="CU34" s="79"/>
      <c r="CV34" s="79"/>
      <c r="CW34" s="79"/>
      <c r="CX34" s="79"/>
      <c r="CY34" s="79"/>
      <c r="CZ34" s="79"/>
    </row>
    <row r="35" spans="1:104" s="35" customFormat="1" ht="24" customHeight="1" x14ac:dyDescent="0.25">
      <c r="A35" s="65"/>
      <c r="B35" s="66"/>
      <c r="C35" s="6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8"/>
      <c r="Y35" s="69"/>
      <c r="Z35" s="70"/>
      <c r="AA35" s="71"/>
      <c r="AB35" s="72"/>
      <c r="AC35" s="70"/>
      <c r="AD35" s="67"/>
      <c r="AE35" s="34"/>
      <c r="AF35" s="75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 t="str">
        <f t="shared" si="28"/>
        <v/>
      </c>
      <c r="AY35" s="76" t="str">
        <f t="shared" si="28"/>
        <v/>
      </c>
      <c r="AZ35" s="76" t="str">
        <f t="shared" si="28"/>
        <v/>
      </c>
      <c r="BA35" s="76"/>
      <c r="BB35" s="76"/>
      <c r="BC35" s="76"/>
      <c r="BD35" s="76"/>
      <c r="BE35" s="76"/>
      <c r="BF35" s="76"/>
      <c r="BG35" s="76"/>
      <c r="BH35" s="77" t="str">
        <f t="shared" si="32"/>
        <v/>
      </c>
      <c r="BI35" s="77" t="str">
        <f t="shared" si="32"/>
        <v/>
      </c>
      <c r="BJ35" s="77" t="str">
        <f t="shared" si="32"/>
        <v/>
      </c>
      <c r="BK35" s="77" t="str">
        <f t="shared" si="32"/>
        <v/>
      </c>
      <c r="BL35" s="77" t="str">
        <f t="shared" si="32"/>
        <v/>
      </c>
      <c r="BM35" s="77" t="str">
        <f t="shared" si="32"/>
        <v/>
      </c>
      <c r="BN35" s="77" t="str">
        <f t="shared" si="32"/>
        <v/>
      </c>
      <c r="BO35" s="77" t="str">
        <f t="shared" si="32"/>
        <v/>
      </c>
      <c r="BP35" s="77" t="str">
        <f t="shared" si="32"/>
        <v/>
      </c>
      <c r="BQ35" s="77" t="str">
        <f t="shared" si="32"/>
        <v/>
      </c>
      <c r="BR35" s="77" t="str">
        <f t="shared" si="32"/>
        <v/>
      </c>
      <c r="BS35" s="77" t="str">
        <f t="shared" si="32"/>
        <v/>
      </c>
      <c r="BT35" s="77" t="str">
        <f t="shared" si="32"/>
        <v/>
      </c>
      <c r="BU35" s="77" t="str">
        <f t="shared" si="32"/>
        <v/>
      </c>
      <c r="BV35" s="77" t="str">
        <f t="shared" si="32"/>
        <v/>
      </c>
      <c r="BW35" s="77" t="str">
        <f t="shared" si="31"/>
        <v/>
      </c>
      <c r="BX35" s="77" t="str">
        <f t="shared" si="30"/>
        <v/>
      </c>
      <c r="BY35" s="77" t="str">
        <f t="shared" si="30"/>
        <v/>
      </c>
      <c r="BZ35" s="77" t="str">
        <f t="shared" si="30"/>
        <v/>
      </c>
      <c r="CA35" s="77" t="str">
        <f t="shared" si="30"/>
        <v/>
      </c>
      <c r="CB35" s="78"/>
      <c r="CC35" s="79"/>
      <c r="CD35" s="79"/>
      <c r="CE35" s="79"/>
      <c r="CF35" s="76"/>
      <c r="CG35" s="76"/>
      <c r="CH35" s="79"/>
      <c r="CI35" s="80"/>
      <c r="CJ35" s="80"/>
      <c r="CK35" s="81"/>
      <c r="CL35" s="81"/>
      <c r="CM35" s="73"/>
      <c r="CN35" s="73"/>
      <c r="CO35" s="73"/>
      <c r="CP35" s="73"/>
      <c r="CQ35" s="73"/>
      <c r="CR35" s="73"/>
      <c r="CS35" s="73"/>
      <c r="CT35" s="79"/>
      <c r="CU35" s="79"/>
      <c r="CV35" s="79"/>
      <c r="CW35" s="79"/>
      <c r="CX35" s="79"/>
      <c r="CY35" s="79"/>
      <c r="CZ35" s="79"/>
    </row>
    <row r="36" spans="1:104" s="35" customFormat="1" ht="24" customHeight="1" x14ac:dyDescent="0.25">
      <c r="A36" s="65"/>
      <c r="B36" s="66"/>
      <c r="C36" s="66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8"/>
      <c r="Y36" s="69"/>
      <c r="Z36" s="70"/>
      <c r="AA36" s="71"/>
      <c r="AB36" s="72"/>
      <c r="AC36" s="70"/>
      <c r="AD36" s="67"/>
      <c r="AE36" s="34"/>
      <c r="AF36" s="75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 t="str">
        <f t="shared" si="28"/>
        <v/>
      </c>
      <c r="AY36" s="76" t="str">
        <f t="shared" si="28"/>
        <v/>
      </c>
      <c r="AZ36" s="76" t="str">
        <f t="shared" si="28"/>
        <v/>
      </c>
      <c r="BA36" s="76"/>
      <c r="BB36" s="76"/>
      <c r="BC36" s="76"/>
      <c r="BD36" s="76"/>
      <c r="BE36" s="76"/>
      <c r="BF36" s="76"/>
      <c r="BG36" s="76"/>
      <c r="BH36" s="77" t="str">
        <f t="shared" si="32"/>
        <v/>
      </c>
      <c r="BI36" s="77" t="str">
        <f t="shared" si="32"/>
        <v/>
      </c>
      <c r="BJ36" s="77" t="str">
        <f t="shared" si="32"/>
        <v/>
      </c>
      <c r="BK36" s="77" t="str">
        <f t="shared" si="32"/>
        <v/>
      </c>
      <c r="BL36" s="77" t="str">
        <f t="shared" si="32"/>
        <v/>
      </c>
      <c r="BM36" s="77" t="str">
        <f t="shared" si="32"/>
        <v/>
      </c>
      <c r="BN36" s="77" t="str">
        <f t="shared" si="32"/>
        <v/>
      </c>
      <c r="BO36" s="77" t="str">
        <f t="shared" si="32"/>
        <v/>
      </c>
      <c r="BP36" s="77" t="str">
        <f t="shared" si="32"/>
        <v/>
      </c>
      <c r="BQ36" s="77" t="str">
        <f t="shared" si="32"/>
        <v/>
      </c>
      <c r="BR36" s="77" t="str">
        <f t="shared" si="32"/>
        <v/>
      </c>
      <c r="BS36" s="77" t="str">
        <f t="shared" si="32"/>
        <v/>
      </c>
      <c r="BT36" s="77" t="str">
        <f t="shared" si="32"/>
        <v/>
      </c>
      <c r="BU36" s="77" t="str">
        <f t="shared" si="32"/>
        <v/>
      </c>
      <c r="BV36" s="77" t="str">
        <f t="shared" si="32"/>
        <v/>
      </c>
      <c r="BW36" s="77" t="str">
        <f t="shared" si="31"/>
        <v/>
      </c>
      <c r="BX36" s="77" t="str">
        <f t="shared" si="30"/>
        <v/>
      </c>
      <c r="BY36" s="77" t="str">
        <f t="shared" si="30"/>
        <v/>
      </c>
      <c r="BZ36" s="77" t="str">
        <f t="shared" si="30"/>
        <v/>
      </c>
      <c r="CA36" s="77" t="str">
        <f t="shared" si="30"/>
        <v/>
      </c>
      <c r="CB36" s="78"/>
      <c r="CC36" s="79"/>
      <c r="CD36" s="79"/>
      <c r="CE36" s="79"/>
      <c r="CF36" s="76"/>
      <c r="CG36" s="76"/>
      <c r="CH36" s="79"/>
      <c r="CI36" s="80"/>
      <c r="CJ36" s="80"/>
      <c r="CK36" s="81"/>
      <c r="CL36" s="81"/>
      <c r="CM36" s="73"/>
      <c r="CN36" s="73"/>
      <c r="CO36" s="73"/>
      <c r="CP36" s="73"/>
      <c r="CQ36" s="73"/>
      <c r="CR36" s="73"/>
      <c r="CS36" s="73"/>
      <c r="CT36" s="79"/>
      <c r="CU36" s="79"/>
      <c r="CV36" s="79"/>
      <c r="CW36" s="79"/>
      <c r="CX36" s="79"/>
      <c r="CY36" s="79"/>
      <c r="CZ36" s="79"/>
    </row>
    <row r="37" spans="1:104" s="35" customFormat="1" ht="24" customHeight="1" x14ac:dyDescent="0.25">
      <c r="A37" s="65"/>
      <c r="B37" s="66"/>
      <c r="C37" s="66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8"/>
      <c r="Y37" s="69"/>
      <c r="Z37" s="70"/>
      <c r="AA37" s="71"/>
      <c r="AB37" s="72"/>
      <c r="AC37" s="70"/>
      <c r="AD37" s="67"/>
      <c r="AE37" s="34"/>
      <c r="AF37" s="75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 t="str">
        <f t="shared" si="28"/>
        <v/>
      </c>
      <c r="AY37" s="76" t="str">
        <f t="shared" si="28"/>
        <v/>
      </c>
      <c r="AZ37" s="76" t="str">
        <f t="shared" si="28"/>
        <v/>
      </c>
      <c r="BA37" s="76"/>
      <c r="BB37" s="76"/>
      <c r="BC37" s="76"/>
      <c r="BD37" s="76"/>
      <c r="BE37" s="76"/>
      <c r="BF37" s="76"/>
      <c r="BG37" s="76"/>
      <c r="BH37" s="77" t="str">
        <f t="shared" si="32"/>
        <v/>
      </c>
      <c r="BI37" s="77" t="str">
        <f t="shared" si="32"/>
        <v/>
      </c>
      <c r="BJ37" s="77" t="str">
        <f t="shared" si="32"/>
        <v/>
      </c>
      <c r="BK37" s="77" t="str">
        <f t="shared" si="32"/>
        <v/>
      </c>
      <c r="BL37" s="77" t="str">
        <f t="shared" si="32"/>
        <v/>
      </c>
      <c r="BM37" s="77" t="str">
        <f t="shared" si="32"/>
        <v/>
      </c>
      <c r="BN37" s="77" t="str">
        <f t="shared" si="32"/>
        <v/>
      </c>
      <c r="BO37" s="77" t="str">
        <f t="shared" si="32"/>
        <v/>
      </c>
      <c r="BP37" s="77" t="str">
        <f t="shared" si="32"/>
        <v/>
      </c>
      <c r="BQ37" s="77" t="str">
        <f t="shared" si="32"/>
        <v/>
      </c>
      <c r="BR37" s="77" t="str">
        <f t="shared" si="32"/>
        <v/>
      </c>
      <c r="BS37" s="77" t="str">
        <f t="shared" si="32"/>
        <v/>
      </c>
      <c r="BT37" s="77" t="str">
        <f t="shared" si="32"/>
        <v/>
      </c>
      <c r="BU37" s="77" t="str">
        <f t="shared" si="32"/>
        <v/>
      </c>
      <c r="BV37" s="77" t="str">
        <f t="shared" si="32"/>
        <v/>
      </c>
      <c r="BW37" s="77" t="str">
        <f t="shared" si="31"/>
        <v/>
      </c>
      <c r="BX37" s="77" t="str">
        <f t="shared" si="30"/>
        <v/>
      </c>
      <c r="BY37" s="77" t="str">
        <f t="shared" si="30"/>
        <v/>
      </c>
      <c r="BZ37" s="77" t="str">
        <f t="shared" si="30"/>
        <v/>
      </c>
      <c r="CA37" s="77" t="str">
        <f t="shared" si="30"/>
        <v/>
      </c>
      <c r="CB37" s="78"/>
      <c r="CC37" s="79"/>
      <c r="CD37" s="79"/>
      <c r="CE37" s="79"/>
      <c r="CF37" s="76"/>
      <c r="CG37" s="76"/>
      <c r="CH37" s="79"/>
      <c r="CI37" s="80"/>
      <c r="CJ37" s="80"/>
      <c r="CK37" s="81"/>
      <c r="CL37" s="81"/>
      <c r="CM37" s="73"/>
      <c r="CN37" s="73"/>
      <c r="CO37" s="73"/>
      <c r="CP37" s="73"/>
      <c r="CQ37" s="73"/>
      <c r="CR37" s="73"/>
      <c r="CS37" s="73"/>
      <c r="CT37" s="79"/>
      <c r="CU37" s="79"/>
      <c r="CV37" s="79"/>
      <c r="CW37" s="79"/>
      <c r="CX37" s="79"/>
      <c r="CY37" s="79"/>
      <c r="CZ37" s="79"/>
    </row>
    <row r="38" spans="1:104" s="35" customFormat="1" ht="24" customHeight="1" x14ac:dyDescent="0.25">
      <c r="A38" s="65"/>
      <c r="B38" s="66"/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8"/>
      <c r="Y38" s="69"/>
      <c r="Z38" s="70"/>
      <c r="AA38" s="71"/>
      <c r="AB38" s="72"/>
      <c r="AC38" s="70"/>
      <c r="AD38" s="67"/>
      <c r="AE38" s="34"/>
      <c r="AF38" s="73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 t="str">
        <f t="shared" si="28"/>
        <v/>
      </c>
      <c r="AY38" s="76" t="str">
        <f t="shared" si="28"/>
        <v/>
      </c>
      <c r="AZ38" s="76" t="str">
        <f t="shared" si="28"/>
        <v/>
      </c>
      <c r="BA38" s="76"/>
      <c r="BB38" s="76"/>
      <c r="BC38" s="76"/>
      <c r="BD38" s="76"/>
      <c r="BE38" s="76"/>
      <c r="BF38" s="76"/>
      <c r="BG38" s="76"/>
      <c r="BH38" s="77" t="str">
        <f t="shared" si="32"/>
        <v/>
      </c>
      <c r="BI38" s="77" t="str">
        <f t="shared" si="32"/>
        <v/>
      </c>
      <c r="BJ38" s="77" t="str">
        <f t="shared" si="32"/>
        <v/>
      </c>
      <c r="BK38" s="77" t="str">
        <f t="shared" si="32"/>
        <v/>
      </c>
      <c r="BL38" s="77" t="str">
        <f t="shared" si="32"/>
        <v/>
      </c>
      <c r="BM38" s="77" t="str">
        <f t="shared" si="32"/>
        <v/>
      </c>
      <c r="BN38" s="77" t="str">
        <f t="shared" si="32"/>
        <v/>
      </c>
      <c r="BO38" s="77" t="str">
        <f t="shared" si="32"/>
        <v/>
      </c>
      <c r="BP38" s="77" t="str">
        <f t="shared" si="32"/>
        <v/>
      </c>
      <c r="BQ38" s="77" t="str">
        <f t="shared" si="32"/>
        <v/>
      </c>
      <c r="BR38" s="77" t="str">
        <f t="shared" si="32"/>
        <v/>
      </c>
      <c r="BS38" s="77" t="str">
        <f t="shared" si="32"/>
        <v/>
      </c>
      <c r="BT38" s="77" t="str">
        <f t="shared" si="32"/>
        <v/>
      </c>
      <c r="BU38" s="77" t="str">
        <f t="shared" si="32"/>
        <v/>
      </c>
      <c r="BV38" s="77" t="str">
        <f t="shared" si="32"/>
        <v/>
      </c>
      <c r="BW38" s="77" t="str">
        <f t="shared" si="31"/>
        <v/>
      </c>
      <c r="BX38" s="77" t="str">
        <f t="shared" si="30"/>
        <v/>
      </c>
      <c r="BY38" s="77" t="str">
        <f t="shared" si="30"/>
        <v/>
      </c>
      <c r="BZ38" s="77" t="str">
        <f t="shared" si="30"/>
        <v/>
      </c>
      <c r="CA38" s="77" t="str">
        <f t="shared" si="30"/>
        <v/>
      </c>
      <c r="CB38" s="78"/>
      <c r="CC38" s="79"/>
      <c r="CD38" s="79"/>
      <c r="CE38" s="79"/>
      <c r="CF38" s="76"/>
      <c r="CG38" s="76"/>
      <c r="CH38" s="79"/>
      <c r="CI38" s="80"/>
      <c r="CJ38" s="80"/>
      <c r="CK38" s="81"/>
      <c r="CL38" s="81"/>
      <c r="CM38" s="73"/>
      <c r="CN38" s="73"/>
      <c r="CO38" s="73"/>
      <c r="CP38" s="73"/>
      <c r="CQ38" s="73"/>
      <c r="CR38" s="73"/>
      <c r="CS38" s="73"/>
      <c r="CT38" s="79"/>
      <c r="CU38" s="79"/>
      <c r="CV38" s="79"/>
      <c r="CW38" s="79"/>
      <c r="CX38" s="79"/>
      <c r="CY38" s="79"/>
      <c r="CZ38" s="79"/>
    </row>
    <row r="39" spans="1:104" s="35" customFormat="1" ht="24" customHeight="1" x14ac:dyDescent="0.25">
      <c r="A39" s="65"/>
      <c r="B39" s="66"/>
      <c r="C39" s="73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73"/>
      <c r="Y39" s="73"/>
      <c r="Z39" s="73"/>
      <c r="AA39" s="73"/>
      <c r="AB39" s="73"/>
      <c r="AC39" s="73"/>
      <c r="AD39" s="73"/>
      <c r="AE39" s="21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9"/>
      <c r="CI39" s="80"/>
      <c r="CJ39" s="80"/>
      <c r="CK39" s="81"/>
      <c r="CL39" s="81"/>
      <c r="CM39" s="73"/>
      <c r="CN39" s="73"/>
      <c r="CO39" s="73"/>
      <c r="CP39" s="73"/>
      <c r="CQ39" s="73"/>
      <c r="CR39" s="73"/>
      <c r="CS39" s="73"/>
      <c r="CT39" s="79"/>
      <c r="CU39" s="79"/>
      <c r="CV39" s="79"/>
      <c r="CW39" s="79"/>
      <c r="CX39" s="79"/>
      <c r="CY39" s="79"/>
      <c r="CZ39" s="79"/>
    </row>
    <row r="40" spans="1:104" s="35" customFormat="1" ht="24" customHeight="1" x14ac:dyDescent="0.4">
      <c r="A40" s="65"/>
      <c r="B40" s="73"/>
      <c r="C40" s="66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73"/>
      <c r="Y40" s="73"/>
      <c r="Z40" s="73"/>
      <c r="AA40" s="73"/>
      <c r="AB40" s="73"/>
      <c r="AC40" s="74"/>
      <c r="AD40" s="73"/>
      <c r="AE40" s="21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80"/>
      <c r="CJ40" s="80"/>
      <c r="CK40" s="81"/>
      <c r="CL40" s="81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</row>
    <row r="41" spans="1:104" s="35" customFormat="1" ht="24" customHeight="1" x14ac:dyDescent="0.25">
      <c r="A41" s="73"/>
      <c r="B41" s="66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21"/>
      <c r="AF41" s="21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9"/>
      <c r="CU41" s="79"/>
      <c r="CV41" s="79"/>
      <c r="CW41" s="79"/>
      <c r="CX41" s="79"/>
      <c r="CY41" s="79"/>
      <c r="CZ41" s="79"/>
    </row>
    <row r="42" spans="1:104" s="21" customFormat="1" x14ac:dyDescent="0.25">
      <c r="B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</row>
    <row r="43" spans="1:104" s="21" customFormat="1" x14ac:dyDescent="0.25"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</row>
    <row r="44" spans="1:104" s="21" customFormat="1" x14ac:dyDescent="0.25"/>
    <row r="45" spans="1:104" s="21" customFormat="1" x14ac:dyDescent="0.25"/>
    <row r="46" spans="1:104" s="21" customFormat="1" x14ac:dyDescent="0.25"/>
    <row r="47" spans="1:104" s="21" customFormat="1" x14ac:dyDescent="0.25"/>
    <row r="48" spans="1:104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s="21" customFormat="1" x14ac:dyDescent="0.25"/>
    <row r="63" s="21" customFormat="1" x14ac:dyDescent="0.25"/>
    <row r="64" s="21" customFormat="1" x14ac:dyDescent="0.25"/>
    <row r="65" spans="1:97" s="21" customFormat="1" x14ac:dyDescent="0.25">
      <c r="AF65"/>
    </row>
    <row r="66" spans="1:97" s="21" customFormat="1" x14ac:dyDescent="0.25">
      <c r="A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</row>
    <row r="67" spans="1:97" s="21" customForma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</row>
    <row r="68" spans="1:97" s="21" customForma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</row>
  </sheetData>
  <mergeCells count="10">
    <mergeCell ref="A3:B3"/>
    <mergeCell ref="X3:Y3"/>
    <mergeCell ref="AA3:AB3"/>
    <mergeCell ref="A1:B2"/>
    <mergeCell ref="D1:W1"/>
    <mergeCell ref="X1:Z1"/>
    <mergeCell ref="AA1:AC1"/>
    <mergeCell ref="D2:W2"/>
    <mergeCell ref="X2:Y2"/>
    <mergeCell ref="AA2:AB2"/>
  </mergeCells>
  <conditionalFormatting sqref="AC5:AC38 Z5:Z38">
    <cfRule type="expression" dxfId="2" priority="3">
      <formula>ABS(Z5)&gt;=0.05</formula>
    </cfRule>
  </conditionalFormatting>
  <conditionalFormatting sqref="AA5:AA38">
    <cfRule type="expression" dxfId="1" priority="2">
      <formula>OR(ABS($AA5+$AB5)&gt;$AA$3,ABS($AA5-$AB5)&gt;$AA$3)</formula>
    </cfRule>
  </conditionalFormatting>
  <conditionalFormatting sqref="X5:X38">
    <cfRule type="expression" dxfId="0" priority="1">
      <formula>OR(ABS($X5+$Y5)&gt;$X$3,ABS($X5-$Y5)&gt;$X$3)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I13"/>
  <sheetViews>
    <sheetView tabSelected="1" workbookViewId="0">
      <selection activeCell="D13" sqref="D13:I13"/>
    </sheetView>
  </sheetViews>
  <sheetFormatPr baseColWidth="10" defaultRowHeight="15" x14ac:dyDescent="0.25"/>
  <cols>
    <col min="1" max="2" width="11.42578125" style="99"/>
    <col min="3" max="3" width="31.42578125" style="99" bestFit="1" customWidth="1"/>
    <col min="4" max="8" width="11.42578125" style="99"/>
    <col min="9" max="9" width="16.85546875" style="99" customWidth="1"/>
    <col min="10" max="16384" width="11.42578125" style="99"/>
  </cols>
  <sheetData>
    <row r="3" spans="3:9" ht="45" x14ac:dyDescent="0.6">
      <c r="C3" s="171" t="s">
        <v>25</v>
      </c>
      <c r="D3" s="171"/>
      <c r="E3" s="171"/>
      <c r="F3" s="171"/>
      <c r="G3" s="171"/>
      <c r="H3" s="171"/>
      <c r="I3" s="171"/>
    </row>
    <row r="5" spans="3:9" ht="34.5" x14ac:dyDescent="0.45">
      <c r="C5" s="100" t="s">
        <v>26</v>
      </c>
      <c r="D5" s="100" t="s">
        <v>33</v>
      </c>
    </row>
    <row r="8" spans="3:9" ht="20.25" x14ac:dyDescent="0.3">
      <c r="C8" s="101" t="s">
        <v>27</v>
      </c>
      <c r="D8" s="102" t="s">
        <v>98</v>
      </c>
      <c r="E8" s="103" t="s">
        <v>82</v>
      </c>
      <c r="F8" s="103"/>
      <c r="G8" s="103"/>
      <c r="H8" s="103"/>
      <c r="I8" s="104"/>
    </row>
    <row r="9" spans="3:9" ht="20.25" x14ac:dyDescent="0.3">
      <c r="C9" s="101" t="s">
        <v>28</v>
      </c>
      <c r="D9" s="172" t="s">
        <v>99</v>
      </c>
      <c r="E9" s="173"/>
      <c r="F9" s="173"/>
      <c r="G9" s="173"/>
      <c r="H9" s="173"/>
      <c r="I9" s="174"/>
    </row>
    <row r="10" spans="3:9" ht="20.25" x14ac:dyDescent="0.3">
      <c r="C10" s="101" t="s">
        <v>29</v>
      </c>
      <c r="D10" s="175" t="s">
        <v>81</v>
      </c>
      <c r="E10" s="176"/>
      <c r="F10" s="176"/>
      <c r="G10" s="176"/>
      <c r="H10" s="176"/>
      <c r="I10" s="177"/>
    </row>
    <row r="11" spans="3:9" x14ac:dyDescent="0.25">
      <c r="C11" s="105" t="s">
        <v>30</v>
      </c>
      <c r="D11" s="178"/>
      <c r="E11" s="179"/>
      <c r="F11" s="179"/>
      <c r="G11" s="179"/>
      <c r="H11" s="179"/>
      <c r="I11" s="180"/>
    </row>
    <row r="12" spans="3:9" ht="20.25" x14ac:dyDescent="0.3">
      <c r="C12" s="101" t="s">
        <v>31</v>
      </c>
      <c r="D12" s="172" t="s">
        <v>83</v>
      </c>
      <c r="E12" s="173"/>
      <c r="F12" s="173"/>
      <c r="G12" s="173"/>
      <c r="H12" s="173"/>
      <c r="I12" s="174"/>
    </row>
    <row r="13" spans="3:9" ht="20.25" x14ac:dyDescent="0.3">
      <c r="C13" s="101" t="s">
        <v>32</v>
      </c>
      <c r="D13" s="172" t="s">
        <v>97</v>
      </c>
      <c r="E13" s="173"/>
      <c r="F13" s="173"/>
      <c r="G13" s="173"/>
      <c r="H13" s="173"/>
      <c r="I13" s="174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3"/>
  <sheetViews>
    <sheetView topLeftCell="A10" workbookViewId="0">
      <selection activeCell="B26" sqref="B26"/>
    </sheetView>
  </sheetViews>
  <sheetFormatPr baseColWidth="10" defaultRowHeight="12.75" x14ac:dyDescent="0.2"/>
  <cols>
    <col min="1" max="1" width="76.85546875" style="107" customWidth="1"/>
    <col min="2" max="2" width="20.28515625" style="107" customWidth="1"/>
    <col min="3" max="3" width="13" style="107" customWidth="1"/>
    <col min="4" max="4" width="13.28515625" style="107" customWidth="1"/>
    <col min="5" max="5" width="13.42578125" style="107" customWidth="1"/>
    <col min="6" max="6" width="13.5703125" style="107" customWidth="1"/>
    <col min="7" max="7" width="26.5703125" style="107" customWidth="1"/>
    <col min="8" max="16384" width="11.42578125" style="107"/>
  </cols>
  <sheetData>
    <row r="1" spans="1:7" ht="20.25" x14ac:dyDescent="0.3">
      <c r="A1" s="106" t="s">
        <v>34</v>
      </c>
      <c r="B1" s="106"/>
      <c r="C1" s="106"/>
      <c r="D1" s="106"/>
      <c r="E1" s="106"/>
      <c r="F1" s="106"/>
      <c r="G1" s="106"/>
    </row>
    <row r="2" spans="1:7" ht="20.25" x14ac:dyDescent="0.3">
      <c r="A2" s="148" t="s">
        <v>96</v>
      </c>
      <c r="B2" s="106"/>
      <c r="C2" s="106"/>
      <c r="D2" s="106"/>
      <c r="E2" s="106"/>
      <c r="F2" s="106"/>
      <c r="G2" s="106"/>
    </row>
    <row r="3" spans="1:7" ht="20.25" x14ac:dyDescent="0.3">
      <c r="A3" s="106" t="s">
        <v>35</v>
      </c>
      <c r="B3" s="108"/>
      <c r="C3" s="106"/>
      <c r="D3" s="106"/>
      <c r="E3" s="106"/>
      <c r="F3" s="106"/>
      <c r="G3" s="106"/>
    </row>
    <row r="4" spans="1:7" ht="15" x14ac:dyDescent="0.2">
      <c r="A4" s="109" t="s">
        <v>36</v>
      </c>
      <c r="B4" s="109"/>
      <c r="C4" s="109"/>
      <c r="D4" s="109"/>
      <c r="E4" s="109"/>
      <c r="F4" s="109"/>
      <c r="G4" s="109"/>
    </row>
    <row r="5" spans="1:7" ht="15" x14ac:dyDescent="0.2">
      <c r="A5" s="110" t="s">
        <v>75</v>
      </c>
      <c r="B5" s="111"/>
      <c r="C5" s="111"/>
      <c r="D5" s="111"/>
      <c r="E5" s="111"/>
      <c r="F5" s="111"/>
      <c r="G5" s="111"/>
    </row>
    <row r="6" spans="1:7" ht="15" x14ac:dyDescent="0.2">
      <c r="A6" s="109"/>
      <c r="B6" s="111"/>
      <c r="C6" s="111"/>
      <c r="D6" s="109"/>
      <c r="E6" s="109"/>
      <c r="F6" s="109"/>
      <c r="G6" s="109"/>
    </row>
    <row r="7" spans="1:7" ht="15" x14ac:dyDescent="0.2">
      <c r="A7" s="109" t="s">
        <v>37</v>
      </c>
      <c r="B7" s="111"/>
      <c r="C7" s="111"/>
      <c r="D7" s="111"/>
      <c r="E7" s="111"/>
      <c r="F7" s="111"/>
      <c r="G7" s="111"/>
    </row>
    <row r="8" spans="1:7" ht="15" x14ac:dyDescent="0.2">
      <c r="A8" s="110" t="s">
        <v>76</v>
      </c>
      <c r="B8" s="111"/>
      <c r="C8" s="111"/>
      <c r="D8" s="111"/>
      <c r="E8" s="111"/>
      <c r="F8" s="111"/>
      <c r="G8" s="111"/>
    </row>
    <row r="9" spans="1:7" ht="15" x14ac:dyDescent="0.2">
      <c r="A9" s="109"/>
      <c r="B9" s="111"/>
      <c r="C9" s="111"/>
      <c r="D9" s="111"/>
      <c r="E9" s="109"/>
      <c r="F9" s="109"/>
      <c r="G9" s="109"/>
    </row>
    <row r="10" spans="1:7" ht="15" x14ac:dyDescent="0.2">
      <c r="A10" s="109" t="s">
        <v>38</v>
      </c>
      <c r="B10" s="111"/>
      <c r="C10" s="111"/>
      <c r="D10" s="111"/>
      <c r="E10" s="111"/>
      <c r="F10" s="111"/>
      <c r="G10" s="111"/>
    </row>
    <row r="11" spans="1:7" ht="15" x14ac:dyDescent="0.2">
      <c r="A11" s="110" t="s">
        <v>77</v>
      </c>
      <c r="B11" s="111"/>
      <c r="C11" s="111"/>
      <c r="D11" s="111"/>
      <c r="E11" s="111"/>
      <c r="F11" s="111"/>
      <c r="G11" s="111"/>
    </row>
    <row r="12" spans="1:7" ht="15" x14ac:dyDescent="0.2">
      <c r="A12" s="109"/>
      <c r="B12" s="109"/>
      <c r="C12" s="109"/>
      <c r="D12" s="109"/>
      <c r="E12" s="109"/>
      <c r="F12" s="109"/>
      <c r="G12" s="109"/>
    </row>
    <row r="13" spans="1:7" ht="15" x14ac:dyDescent="0.2">
      <c r="A13" s="109" t="s">
        <v>39</v>
      </c>
      <c r="B13" s="109"/>
      <c r="C13" s="109"/>
      <c r="D13" s="109"/>
      <c r="E13" s="109"/>
      <c r="F13" s="109"/>
      <c r="G13" s="109"/>
    </row>
    <row r="14" spans="1:7" ht="15" x14ac:dyDescent="0.2">
      <c r="A14" s="112"/>
      <c r="B14" s="113" t="s">
        <v>40</v>
      </c>
      <c r="C14" s="113"/>
      <c r="D14" s="113"/>
      <c r="E14" s="109"/>
      <c r="F14" s="109"/>
      <c r="G14" s="109"/>
    </row>
    <row r="15" spans="1:7" ht="15" x14ac:dyDescent="0.2">
      <c r="A15" s="112"/>
      <c r="B15" s="113" t="s">
        <v>41</v>
      </c>
      <c r="C15" s="114"/>
      <c r="D15" s="115"/>
      <c r="E15" s="109"/>
      <c r="F15" s="109"/>
      <c r="G15" s="111"/>
    </row>
    <row r="16" spans="1:7" ht="15" x14ac:dyDescent="0.2">
      <c r="A16" s="112" t="s">
        <v>91</v>
      </c>
      <c r="B16" s="116" t="s">
        <v>42</v>
      </c>
      <c r="C16" s="117"/>
      <c r="D16" s="118"/>
      <c r="E16" s="109"/>
      <c r="F16" s="109"/>
      <c r="G16" s="109"/>
    </row>
    <row r="17" spans="1:7" ht="15" x14ac:dyDescent="0.2">
      <c r="A17" s="109"/>
      <c r="B17" s="109"/>
      <c r="C17" s="109"/>
      <c r="D17" s="109"/>
      <c r="E17" s="109"/>
      <c r="F17" s="109"/>
      <c r="G17" s="109"/>
    </row>
    <row r="18" spans="1:7" ht="15" x14ac:dyDescent="0.2">
      <c r="A18" s="109" t="s">
        <v>43</v>
      </c>
      <c r="B18" s="109"/>
      <c r="C18" s="109"/>
      <c r="D18" s="109"/>
      <c r="E18" s="109"/>
      <c r="F18" s="109"/>
      <c r="G18" s="109"/>
    </row>
    <row r="19" spans="1:7" ht="15" x14ac:dyDescent="0.2">
      <c r="A19" s="112"/>
      <c r="B19" s="113" t="s">
        <v>44</v>
      </c>
      <c r="C19" s="109"/>
      <c r="D19" s="109"/>
      <c r="E19" s="109"/>
      <c r="F19" s="109"/>
      <c r="G19" s="109"/>
    </row>
    <row r="20" spans="1:7" ht="15" x14ac:dyDescent="0.2">
      <c r="A20" s="112"/>
      <c r="B20" s="113" t="s">
        <v>45</v>
      </c>
      <c r="C20" s="109"/>
      <c r="D20" s="109"/>
      <c r="E20" s="109"/>
      <c r="F20" s="109"/>
      <c r="G20" s="109"/>
    </row>
    <row r="21" spans="1:7" ht="15" x14ac:dyDescent="0.2">
      <c r="A21" s="112"/>
      <c r="B21" s="113" t="s">
        <v>46</v>
      </c>
      <c r="C21" s="109"/>
      <c r="D21" s="109"/>
      <c r="E21" s="109"/>
      <c r="F21" s="109"/>
      <c r="G21" s="109"/>
    </row>
    <row r="22" spans="1:7" ht="15" x14ac:dyDescent="0.2">
      <c r="A22" s="112" t="s">
        <v>92</v>
      </c>
      <c r="B22" s="113" t="s">
        <v>47</v>
      </c>
      <c r="C22" s="109"/>
      <c r="D22" s="109"/>
      <c r="E22" s="109"/>
      <c r="F22" s="109"/>
      <c r="G22" s="109"/>
    </row>
    <row r="23" spans="1:7" ht="15" x14ac:dyDescent="0.2">
      <c r="A23" s="109"/>
      <c r="B23" s="109"/>
      <c r="C23" s="109"/>
      <c r="D23" s="109"/>
      <c r="E23" s="109"/>
      <c r="F23" s="109"/>
      <c r="G23" s="109"/>
    </row>
    <row r="24" spans="1:7" ht="15" x14ac:dyDescent="0.2">
      <c r="A24" s="109" t="s">
        <v>48</v>
      </c>
      <c r="B24" s="109"/>
      <c r="C24" s="109"/>
      <c r="D24" s="109"/>
      <c r="E24" s="109"/>
      <c r="F24" s="109"/>
      <c r="G24" s="109"/>
    </row>
    <row r="25" spans="1:7" ht="15.75" x14ac:dyDescent="0.25">
      <c r="A25" s="119" t="s">
        <v>49</v>
      </c>
      <c r="B25" s="113" t="s">
        <v>50</v>
      </c>
      <c r="C25" s="113" t="s">
        <v>51</v>
      </c>
      <c r="D25" s="113" t="s">
        <v>52</v>
      </c>
      <c r="E25" s="113" t="s">
        <v>53</v>
      </c>
      <c r="F25" s="113" t="s">
        <v>54</v>
      </c>
      <c r="G25" s="113" t="s">
        <v>55</v>
      </c>
    </row>
    <row r="26" spans="1:7" ht="15" x14ac:dyDescent="0.2">
      <c r="A26" s="113"/>
      <c r="B26" s="110" t="s">
        <v>94</v>
      </c>
      <c r="C26" s="110"/>
      <c r="D26" s="110"/>
      <c r="E26" s="110"/>
      <c r="F26" s="110"/>
      <c r="G26" s="110"/>
    </row>
    <row r="27" spans="1:7" ht="15" x14ac:dyDescent="0.2">
      <c r="A27" s="113" t="s">
        <v>56</v>
      </c>
      <c r="B27" s="112"/>
      <c r="C27" s="110"/>
      <c r="D27" s="110"/>
      <c r="E27" s="110"/>
      <c r="F27" s="110"/>
      <c r="G27" s="110"/>
    </row>
    <row r="28" spans="1:7" ht="15" x14ac:dyDescent="0.2">
      <c r="A28" s="113" t="s">
        <v>57</v>
      </c>
      <c r="B28" s="112" t="s">
        <v>84</v>
      </c>
      <c r="C28" s="110" t="s">
        <v>103</v>
      </c>
      <c r="D28" s="110" t="s">
        <v>104</v>
      </c>
      <c r="E28" s="110" t="s">
        <v>105</v>
      </c>
      <c r="F28" s="110" t="s">
        <v>106</v>
      </c>
      <c r="G28" s="110" t="s">
        <v>107</v>
      </c>
    </row>
    <row r="29" spans="1:7" ht="15" x14ac:dyDescent="0.2">
      <c r="A29" s="113" t="s">
        <v>58</v>
      </c>
      <c r="B29" s="112"/>
      <c r="C29" s="110"/>
      <c r="D29" s="110"/>
      <c r="E29" s="110"/>
      <c r="F29" s="110"/>
      <c r="G29" s="110"/>
    </row>
    <row r="30" spans="1:7" ht="15.75" x14ac:dyDescent="0.25">
      <c r="A30" s="113" t="s">
        <v>59</v>
      </c>
      <c r="B30" s="112" t="s">
        <v>78</v>
      </c>
      <c r="C30" s="112" t="s">
        <v>78</v>
      </c>
      <c r="D30" s="112" t="s">
        <v>78</v>
      </c>
      <c r="E30" s="112" t="s">
        <v>78</v>
      </c>
      <c r="F30" s="112" t="s">
        <v>78</v>
      </c>
      <c r="G30" s="112" t="s">
        <v>78</v>
      </c>
    </row>
    <row r="31" spans="1:7" ht="15.75" thickBot="1" x14ac:dyDescent="0.25">
      <c r="A31" s="120" t="s">
        <v>93</v>
      </c>
      <c r="B31" s="142" t="s">
        <v>95</v>
      </c>
      <c r="C31" s="142" t="s">
        <v>95</v>
      </c>
      <c r="D31" s="142" t="s">
        <v>95</v>
      </c>
      <c r="E31" s="142" t="s">
        <v>95</v>
      </c>
      <c r="F31" s="142" t="s">
        <v>95</v>
      </c>
      <c r="G31" s="142" t="s">
        <v>95</v>
      </c>
    </row>
    <row r="32" spans="1:7" ht="15" x14ac:dyDescent="0.2">
      <c r="A32" s="121" t="s">
        <v>60</v>
      </c>
      <c r="B32" s="143"/>
      <c r="C32" s="122"/>
      <c r="D32" s="122"/>
      <c r="E32" s="122"/>
      <c r="F32" s="122"/>
      <c r="G32" s="123"/>
    </row>
    <row r="33" spans="1:7" ht="15" x14ac:dyDescent="0.2">
      <c r="A33" s="124" t="s">
        <v>61</v>
      </c>
      <c r="B33" s="112">
        <v>3500</v>
      </c>
      <c r="C33" s="110"/>
      <c r="D33" s="110"/>
      <c r="E33" s="110"/>
      <c r="F33" s="110"/>
      <c r="G33" s="125"/>
    </row>
    <row r="34" spans="1:7" ht="15.75" x14ac:dyDescent="0.25">
      <c r="A34" s="124" t="s">
        <v>62</v>
      </c>
      <c r="B34" s="112" t="s">
        <v>80</v>
      </c>
      <c r="C34" s="110"/>
      <c r="D34" s="110"/>
      <c r="E34" s="110"/>
      <c r="F34" s="110"/>
      <c r="G34" s="125"/>
    </row>
    <row r="35" spans="1:7" ht="15.75" thickBot="1" x14ac:dyDescent="0.25">
      <c r="A35" s="126" t="s">
        <v>63</v>
      </c>
      <c r="B35" s="144" t="s">
        <v>79</v>
      </c>
      <c r="C35" s="127"/>
      <c r="D35" s="127"/>
      <c r="E35" s="127"/>
      <c r="F35" s="127"/>
      <c r="G35" s="128"/>
    </row>
    <row r="36" spans="1:7" ht="15" x14ac:dyDescent="0.2">
      <c r="A36" s="129" t="s">
        <v>64</v>
      </c>
      <c r="B36" s="145"/>
      <c r="C36" s="129"/>
      <c r="D36" s="129"/>
      <c r="E36" s="129"/>
      <c r="F36" s="129"/>
      <c r="G36" s="129"/>
    </row>
    <row r="37" spans="1:7" ht="18" x14ac:dyDescent="0.2">
      <c r="A37" s="113" t="s">
        <v>65</v>
      </c>
      <c r="B37" s="112"/>
      <c r="C37" s="110"/>
      <c r="D37" s="110"/>
      <c r="E37" s="110"/>
      <c r="F37" s="110"/>
      <c r="G37" s="110"/>
    </row>
    <row r="38" spans="1:7" ht="15" x14ac:dyDescent="0.2">
      <c r="A38" s="113" t="s">
        <v>66</v>
      </c>
      <c r="B38" s="112"/>
      <c r="C38" s="110"/>
      <c r="D38" s="110"/>
      <c r="E38" s="110"/>
      <c r="F38" s="110"/>
      <c r="G38" s="110"/>
    </row>
    <row r="39" spans="1:7" ht="15" x14ac:dyDescent="0.2">
      <c r="A39" s="113" t="s">
        <v>67</v>
      </c>
      <c r="B39" s="112"/>
      <c r="C39" s="110"/>
      <c r="D39" s="110"/>
      <c r="E39" s="110"/>
      <c r="F39" s="110"/>
      <c r="G39" s="110"/>
    </row>
    <row r="40" spans="1:7" ht="15" x14ac:dyDescent="0.2">
      <c r="A40" s="113" t="s">
        <v>68</v>
      </c>
      <c r="B40" s="146"/>
      <c r="C40" s="110"/>
      <c r="D40" s="110"/>
      <c r="E40" s="110"/>
      <c r="F40" s="110"/>
      <c r="G40" s="110"/>
    </row>
    <row r="41" spans="1:7" ht="15" x14ac:dyDescent="0.2">
      <c r="A41" s="113" t="s">
        <v>69</v>
      </c>
      <c r="B41" s="112"/>
      <c r="C41" s="110"/>
      <c r="D41" s="110"/>
      <c r="E41" s="110"/>
      <c r="F41" s="110"/>
      <c r="G41" s="110"/>
    </row>
    <row r="42" spans="1:7" ht="15" x14ac:dyDescent="0.2">
      <c r="A42" s="109"/>
      <c r="B42" s="109"/>
      <c r="C42" s="109"/>
      <c r="D42" s="109"/>
      <c r="E42" s="109"/>
      <c r="F42" s="109"/>
      <c r="G42" s="109"/>
    </row>
    <row r="43" spans="1:7" ht="15" x14ac:dyDescent="0.2">
      <c r="A43" s="181" t="s">
        <v>70</v>
      </c>
      <c r="B43" s="181"/>
      <c r="C43" s="181"/>
      <c r="D43" s="181"/>
      <c r="E43" s="181"/>
      <c r="F43" s="181"/>
      <c r="G43" s="181"/>
    </row>
  </sheetData>
  <mergeCells count="1">
    <mergeCell ref="A43:G4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3"/>
  <sheetViews>
    <sheetView workbookViewId="0">
      <selection activeCell="E32" sqref="E32"/>
    </sheetView>
  </sheetViews>
  <sheetFormatPr baseColWidth="10" defaultRowHeight="15" x14ac:dyDescent="0.25"/>
  <sheetData>
    <row r="1" spans="1:8" x14ac:dyDescent="0.25">
      <c r="A1" s="24">
        <v>8.8000000000000007</v>
      </c>
      <c r="B1" s="25">
        <v>8.84</v>
      </c>
      <c r="C1" s="25">
        <v>8.69</v>
      </c>
      <c r="D1" s="25">
        <v>8.4499999999999993</v>
      </c>
      <c r="E1" s="25">
        <v>7.54</v>
      </c>
      <c r="F1" s="26">
        <v>8.3699999999999992</v>
      </c>
      <c r="G1" s="26">
        <v>6.89</v>
      </c>
      <c r="H1" s="26">
        <v>2.21</v>
      </c>
    </row>
    <row r="2" spans="1:8" x14ac:dyDescent="0.25">
      <c r="A2" s="27">
        <v>6.22</v>
      </c>
      <c r="B2" s="28">
        <v>6.09</v>
      </c>
      <c r="C2" s="28">
        <v>6.21</v>
      </c>
      <c r="D2" s="28">
        <v>6.22</v>
      </c>
      <c r="E2" s="28">
        <v>5.19</v>
      </c>
      <c r="F2" s="29">
        <v>3.11</v>
      </c>
      <c r="G2" s="29">
        <v>1.97</v>
      </c>
      <c r="H2" s="29">
        <v>1.04</v>
      </c>
    </row>
    <row r="3" spans="1:8" x14ac:dyDescent="0.25">
      <c r="A3" s="27">
        <v>4.7699999999999996</v>
      </c>
      <c r="B3" s="28">
        <v>4.74</v>
      </c>
      <c r="C3" s="28">
        <v>4.74</v>
      </c>
      <c r="D3" s="28">
        <v>4.68</v>
      </c>
      <c r="E3" s="28">
        <v>3.75</v>
      </c>
      <c r="F3" s="29">
        <v>3.09</v>
      </c>
      <c r="G3" s="29">
        <v>1.68</v>
      </c>
      <c r="H3" s="29">
        <v>1.19</v>
      </c>
    </row>
    <row r="4" spans="1:8" x14ac:dyDescent="0.25">
      <c r="A4" s="27">
        <v>14.4</v>
      </c>
      <c r="B4" s="28">
        <v>13.34</v>
      </c>
      <c r="C4" s="28">
        <v>13.93</v>
      </c>
      <c r="D4" s="28">
        <v>13.71</v>
      </c>
      <c r="E4" s="28">
        <v>12.48</v>
      </c>
      <c r="F4" s="29">
        <v>6.46</v>
      </c>
      <c r="G4" s="29">
        <v>8.3000000000000007</v>
      </c>
      <c r="H4" s="29">
        <v>3.94</v>
      </c>
    </row>
    <row r="5" spans="1:8" x14ac:dyDescent="0.25">
      <c r="A5" s="27">
        <v>4.2300000000000004</v>
      </c>
      <c r="B5" s="28">
        <v>4.2699999999999996</v>
      </c>
      <c r="C5" s="28">
        <v>4.28</v>
      </c>
      <c r="D5" s="28">
        <v>4.12</v>
      </c>
      <c r="E5" s="28">
        <v>3.13</v>
      </c>
      <c r="F5" s="29">
        <v>2.36</v>
      </c>
      <c r="G5" s="29">
        <v>1.27</v>
      </c>
      <c r="H5" s="29">
        <v>1.18</v>
      </c>
    </row>
    <row r="6" spans="1:8" x14ac:dyDescent="0.25">
      <c r="A6" s="27">
        <v>22.79</v>
      </c>
      <c r="B6" s="28">
        <v>22.73</v>
      </c>
      <c r="C6" s="28">
        <v>21.95</v>
      </c>
      <c r="D6" s="28">
        <v>20.69</v>
      </c>
      <c r="E6" s="28">
        <v>17.66</v>
      </c>
      <c r="F6" s="29">
        <v>9.31</v>
      </c>
      <c r="G6" s="29">
        <v>6.84</v>
      </c>
      <c r="H6" s="29">
        <v>2.69</v>
      </c>
    </row>
    <row r="7" spans="1:8" x14ac:dyDescent="0.25">
      <c r="A7" s="27">
        <v>5.59</v>
      </c>
      <c r="B7" s="28">
        <v>5.57</v>
      </c>
      <c r="C7" s="28">
        <v>5.47</v>
      </c>
      <c r="D7" s="28">
        <v>5.43</v>
      </c>
      <c r="E7" s="28">
        <v>5.51</v>
      </c>
      <c r="F7" s="29">
        <v>3.07</v>
      </c>
      <c r="G7" s="29">
        <v>2.4700000000000002</v>
      </c>
      <c r="H7" s="29">
        <v>1.97</v>
      </c>
    </row>
    <row r="8" spans="1:8" x14ac:dyDescent="0.25">
      <c r="A8" s="27">
        <v>9.3699999999999992</v>
      </c>
      <c r="B8" s="28">
        <v>9.3000000000000007</v>
      </c>
      <c r="C8" s="28">
        <v>9.24</v>
      </c>
      <c r="D8" s="28">
        <v>9.26</v>
      </c>
      <c r="E8" s="28">
        <v>8.8800000000000008</v>
      </c>
      <c r="F8" s="29">
        <v>5.49</v>
      </c>
      <c r="G8" s="29">
        <v>8.16</v>
      </c>
      <c r="H8" s="29">
        <v>1.81</v>
      </c>
    </row>
    <row r="9" spans="1:8" x14ac:dyDescent="0.25">
      <c r="A9" s="27">
        <v>39.590000000000003</v>
      </c>
      <c r="B9" s="28">
        <v>39.75</v>
      </c>
      <c r="C9" s="28">
        <v>38.299999999999997</v>
      </c>
      <c r="D9" s="28">
        <v>38.409999999999997</v>
      </c>
      <c r="E9" s="28">
        <v>31.12</v>
      </c>
      <c r="F9" s="29">
        <v>24.17</v>
      </c>
      <c r="G9" s="29">
        <v>22.24</v>
      </c>
      <c r="H9" s="29">
        <v>9.86</v>
      </c>
    </row>
    <row r="10" spans="1:8" x14ac:dyDescent="0.25">
      <c r="A10" s="27">
        <v>3.73</v>
      </c>
      <c r="B10" s="28">
        <v>3.82</v>
      </c>
      <c r="C10" s="28">
        <v>3.74</v>
      </c>
      <c r="D10" s="28">
        <v>3.64</v>
      </c>
      <c r="E10" s="28">
        <v>2.77</v>
      </c>
      <c r="F10" s="29">
        <v>1.63</v>
      </c>
      <c r="G10" s="29">
        <v>0.86099999999999999</v>
      </c>
      <c r="H10" s="29">
        <v>0.72599999999999998</v>
      </c>
    </row>
    <row r="11" spans="1:8" x14ac:dyDescent="0.25">
      <c r="A11" s="27">
        <v>11</v>
      </c>
      <c r="B11" s="28">
        <v>11.4</v>
      </c>
      <c r="C11" s="28">
        <v>11</v>
      </c>
      <c r="D11" s="28">
        <v>9.3000000000000007</v>
      </c>
      <c r="E11" s="28">
        <v>9.5</v>
      </c>
      <c r="F11" s="29">
        <v>6.3692900000000003</v>
      </c>
      <c r="G11" s="29">
        <v>6.0654199999999996</v>
      </c>
      <c r="H11" s="29">
        <v>2.3769</v>
      </c>
    </row>
    <row r="12" spans="1:8" x14ac:dyDescent="0.25">
      <c r="A12" s="27">
        <v>13</v>
      </c>
      <c r="B12" s="28">
        <v>12.6</v>
      </c>
      <c r="C12" s="28">
        <v>12</v>
      </c>
      <c r="D12" s="28">
        <v>12.1</v>
      </c>
      <c r="E12" s="28">
        <v>11.7</v>
      </c>
      <c r="F12" s="29">
        <v>6.71279</v>
      </c>
      <c r="G12" s="29">
        <v>7.5088400000000002</v>
      </c>
      <c r="H12" s="29">
        <v>2.9133</v>
      </c>
    </row>
    <row r="13" spans="1:8" x14ac:dyDescent="0.25">
      <c r="A13" s="27">
        <v>15</v>
      </c>
      <c r="B13" s="28">
        <v>12.6</v>
      </c>
      <c r="C13" s="28">
        <v>12.2</v>
      </c>
      <c r="D13" s="28">
        <v>12</v>
      </c>
      <c r="E13" s="28">
        <v>11.2</v>
      </c>
      <c r="F13" s="29">
        <v>7.7349399999999999</v>
      </c>
      <c r="G13" s="29">
        <v>8.1854399999999998</v>
      </c>
      <c r="H13" s="29">
        <v>3.2656200000000002</v>
      </c>
    </row>
    <row r="14" spans="1:8" x14ac:dyDescent="0.25">
      <c r="A14" s="27">
        <v>17</v>
      </c>
      <c r="B14" s="28">
        <v>17</v>
      </c>
      <c r="C14" s="28">
        <v>16.5</v>
      </c>
      <c r="D14" s="28">
        <v>15</v>
      </c>
      <c r="E14" s="28">
        <v>14.9</v>
      </c>
      <c r="F14" s="29">
        <v>9.9436400000000003</v>
      </c>
      <c r="G14" s="29">
        <v>7.40679</v>
      </c>
      <c r="H14" s="29">
        <v>4.1826800000000004</v>
      </c>
    </row>
    <row r="15" spans="1:8" x14ac:dyDescent="0.25">
      <c r="A15" s="27">
        <v>19</v>
      </c>
      <c r="B15" s="28">
        <v>18.3</v>
      </c>
      <c r="C15" s="28">
        <v>17</v>
      </c>
      <c r="D15" s="28">
        <v>16</v>
      </c>
      <c r="E15" s="28">
        <v>15.3</v>
      </c>
      <c r="F15" s="29">
        <v>9.3044200000000004</v>
      </c>
      <c r="G15" s="29">
        <v>9.5603700000000007</v>
      </c>
      <c r="H15" s="29">
        <v>4.0472999999999999</v>
      </c>
    </row>
    <row r="16" spans="1:8" x14ac:dyDescent="0.25">
      <c r="A16" s="27">
        <v>21</v>
      </c>
      <c r="B16" s="28">
        <v>20.2</v>
      </c>
      <c r="C16" s="28">
        <v>18.5</v>
      </c>
      <c r="D16" s="28">
        <v>18</v>
      </c>
      <c r="E16" s="28">
        <v>17.600000000000001</v>
      </c>
      <c r="F16" s="29">
        <v>12.467499999999999</v>
      </c>
      <c r="G16" s="29">
        <v>10.8973</v>
      </c>
      <c r="H16" s="29">
        <v>4.2975700000000003</v>
      </c>
    </row>
    <row r="17" spans="1:8" x14ac:dyDescent="0.25">
      <c r="A17" s="27">
        <v>23</v>
      </c>
      <c r="B17" s="28">
        <v>22</v>
      </c>
      <c r="C17" s="28">
        <v>22.2</v>
      </c>
      <c r="D17" s="28">
        <v>20.100000000000001</v>
      </c>
      <c r="E17" s="28">
        <v>19.3</v>
      </c>
      <c r="F17" s="29">
        <v>12.5106</v>
      </c>
      <c r="G17" s="29">
        <v>12.4727</v>
      </c>
      <c r="H17" s="29">
        <v>5.3687399999999998</v>
      </c>
    </row>
    <row r="18" spans="1:8" x14ac:dyDescent="0.25">
      <c r="A18" s="27">
        <v>25</v>
      </c>
      <c r="B18" s="28">
        <v>25.1</v>
      </c>
      <c r="C18" s="28">
        <v>24.9</v>
      </c>
      <c r="D18" s="28">
        <v>24</v>
      </c>
      <c r="E18" s="28">
        <v>19.600000000000001</v>
      </c>
      <c r="F18" s="29">
        <v>14.498100000000001</v>
      </c>
      <c r="G18" s="29">
        <v>12.769</v>
      </c>
      <c r="H18" s="29">
        <v>5.6497299999999999</v>
      </c>
    </row>
    <row r="19" spans="1:8" x14ac:dyDescent="0.25">
      <c r="A19" s="27">
        <v>27</v>
      </c>
      <c r="B19" s="28">
        <v>26</v>
      </c>
      <c r="C19" s="28">
        <v>25.8</v>
      </c>
      <c r="D19" s="28">
        <v>25.2</v>
      </c>
      <c r="E19" s="28">
        <v>22</v>
      </c>
      <c r="F19" s="29">
        <v>15.746</v>
      </c>
      <c r="G19" s="29">
        <v>14.110300000000001</v>
      </c>
      <c r="H19" s="29">
        <v>5.9363700000000001</v>
      </c>
    </row>
    <row r="20" spans="1:8" x14ac:dyDescent="0.25">
      <c r="A20" s="27">
        <v>29.4</v>
      </c>
      <c r="B20" s="28">
        <v>29</v>
      </c>
      <c r="C20" s="28">
        <v>28.5</v>
      </c>
      <c r="D20" s="28">
        <v>28</v>
      </c>
      <c r="E20" s="28">
        <v>21.8</v>
      </c>
      <c r="F20" s="29">
        <v>16.367999999999999</v>
      </c>
      <c r="G20" s="29">
        <v>14.6488</v>
      </c>
      <c r="H20" s="29">
        <v>6.49329</v>
      </c>
    </row>
    <row r="23" spans="1:8" x14ac:dyDescent="0.25">
      <c r="A23" t="s">
        <v>74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23"/>
  <sheetViews>
    <sheetView workbookViewId="0">
      <selection activeCell="B20" sqref="B20"/>
    </sheetView>
  </sheetViews>
  <sheetFormatPr baseColWidth="10" defaultRowHeight="15" x14ac:dyDescent="0.25"/>
  <cols>
    <col min="1" max="16384" width="11.42578125" style="99"/>
  </cols>
  <sheetData>
    <row r="2" spans="2:13" ht="15.75" thickBot="1" x14ac:dyDescent="0.3"/>
    <row r="3" spans="2:13" ht="34.5" x14ac:dyDescent="0.45">
      <c r="B3" s="130" t="s">
        <v>71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2"/>
    </row>
    <row r="4" spans="2:13" x14ac:dyDescent="0.25">
      <c r="B4" s="133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5"/>
    </row>
    <row r="5" spans="2:13" x14ac:dyDescent="0.25">
      <c r="B5" s="133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5"/>
    </row>
    <row r="6" spans="2:13" x14ac:dyDescent="0.25">
      <c r="B6" s="133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5"/>
    </row>
    <row r="7" spans="2:13" x14ac:dyDescent="0.25">
      <c r="B7" s="133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5"/>
    </row>
    <row r="8" spans="2:13" x14ac:dyDescent="0.25">
      <c r="B8" s="133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5"/>
    </row>
    <row r="9" spans="2:13" x14ac:dyDescent="0.25">
      <c r="B9" s="133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5"/>
    </row>
    <row r="10" spans="2:13" x14ac:dyDescent="0.25">
      <c r="B10" s="133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5"/>
    </row>
    <row r="11" spans="2:13" x14ac:dyDescent="0.25">
      <c r="B11" s="133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5"/>
    </row>
    <row r="12" spans="2:13" x14ac:dyDescent="0.25">
      <c r="B12" s="133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5"/>
    </row>
    <row r="13" spans="2:13" ht="15.75" thickBot="1" x14ac:dyDescent="0.3">
      <c r="B13" s="136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8"/>
    </row>
    <row r="14" spans="2:13" ht="45" thickBot="1" x14ac:dyDescent="0.6">
      <c r="B14" s="139"/>
    </row>
    <row r="15" spans="2:13" ht="44.25" x14ac:dyDescent="0.55000000000000004">
      <c r="B15" s="140" t="s">
        <v>72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2"/>
    </row>
    <row r="16" spans="2:13" x14ac:dyDescent="0.25">
      <c r="B16" s="133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5"/>
    </row>
    <row r="17" spans="2:13" x14ac:dyDescent="0.25">
      <c r="B17" s="133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5"/>
    </row>
    <row r="18" spans="2:13" x14ac:dyDescent="0.25">
      <c r="B18" s="133" t="s">
        <v>100</v>
      </c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5"/>
    </row>
    <row r="19" spans="2:13" x14ac:dyDescent="0.25">
      <c r="B19" s="133" t="s">
        <v>101</v>
      </c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5"/>
    </row>
    <row r="20" spans="2:13" x14ac:dyDescent="0.25">
      <c r="B20" s="133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5"/>
    </row>
    <row r="21" spans="2:13" x14ac:dyDescent="0.25">
      <c r="B21" s="133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5"/>
    </row>
    <row r="22" spans="2:13" x14ac:dyDescent="0.25">
      <c r="B22" s="133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5"/>
    </row>
    <row r="23" spans="2:13" ht="15.75" thickBot="1" x14ac:dyDescent="0.3">
      <c r="B23" s="136" t="s">
        <v>73</v>
      </c>
      <c r="C23" s="137"/>
      <c r="D23" s="137" t="s">
        <v>102</v>
      </c>
      <c r="E23" s="137"/>
      <c r="F23" s="137"/>
      <c r="G23" s="137"/>
      <c r="H23" s="137"/>
      <c r="I23" s="137"/>
      <c r="J23" s="137"/>
      <c r="K23" s="137"/>
      <c r="L23" s="137"/>
      <c r="M23" s="13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 Beregninger NT-proBNP ARK2</vt:lpstr>
      <vt:lpstr>Forside  </vt:lpstr>
      <vt:lpstr>Beskrivelse av betingelser </vt:lpstr>
      <vt:lpstr>Bakgrunnsdata</vt:lpstr>
      <vt:lpstr>Konklusjon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Pål</dc:creator>
  <cp:lastModifiedBy>Anne Elisabeth Solsvik</cp:lastModifiedBy>
  <dcterms:created xsi:type="dcterms:W3CDTF">2014-08-04T07:23:45Z</dcterms:created>
  <dcterms:modified xsi:type="dcterms:W3CDTF">2019-06-26T10:46:21Z</dcterms:modified>
</cp:coreProperties>
</file>