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4BCBCB33-CF68-4B6B-8AD7-D3821595F33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J117" i="1" l="1"/>
  <c r="I120" i="1"/>
  <c r="F121" i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Ekskludert pga trombocyttaggregater
</t>
        </r>
      </text>
    </comment>
    <comment ref="I2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30,8. Problem med prøve.
</t>
        </r>
      </text>
    </comment>
  </commentList>
</comments>
</file>

<file path=xl/sharedStrings.xml><?xml version="1.0" encoding="utf-8"?>
<sst xmlns="http://schemas.openxmlformats.org/spreadsheetml/2006/main" count="136" uniqueCount="111">
  <si>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</si>
  <si>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</si>
  <si>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</si>
  <si>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</si>
  <si>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</si>
  <si>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</si>
  <si>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</si>
  <si>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</si>
  <si>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</si>
  <si>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</si>
  <si>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</si>
  <si>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</si>
  <si>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</si>
  <si>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</si>
  <si>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</si>
  <si>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</si>
  <si>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</si>
  <si>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</si>
  <si>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</si>
  <si>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</si>
  <si>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</si>
  <si>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</si>
  <si>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</si>
  <si>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</si>
  <si>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</si>
  <si>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</si>
  <si>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</si>
  <si>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</si>
  <si>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</si>
  <si>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</si>
  <si>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</si>
  <si>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</si>
  <si>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</si>
  <si>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</si>
  <si>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</si>
  <si>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</si>
  <si>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</si>
  <si>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</si>
  <si>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</si>
  <si>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</si>
  <si>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</si>
  <si>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</si>
  <si>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</si>
  <si>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</si>
  <si>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</si>
  <si>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</si>
  <si>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</si>
  <si>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</si>
  <si>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</si>
  <si>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</si>
  <si>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</si>
  <si>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</si>
  <si>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</si>
  <si>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</si>
  <si>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</si>
  <si>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</si>
  <si>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</si>
  <si>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</si>
  <si>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</si>
  <si>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</si>
  <si>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</si>
  <si>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</si>
  <si>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</si>
  <si>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</si>
  <si>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</si>
  <si>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</si>
  <si>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</si>
  <si>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</si>
  <si>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</si>
  <si>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</si>
  <si>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</si>
  <si>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</si>
  <si>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</si>
  <si>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</si>
  <si>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</si>
  <si>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</si>
  <si>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</si>
  <si>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</si>
  <si>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</si>
  <si>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</si>
  <si>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</si>
  <si>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</si>
  <si>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</si>
  <si>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</si>
  <si>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</si>
  <si>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</si>
  <si>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</si>
  <si>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</si>
  <si>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</si>
  <si>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</si>
  <si>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</si>
  <si>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</si>
  <si>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</si>
  <si>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</si>
  <si>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</si>
  <si>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</si>
  <si>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</si>
  <si>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 xml:space="preserve">P-LCR% i kjøleskap </t>
  </si>
  <si>
    <t>----</t>
  </si>
  <si>
    <t>LCR % (Platelet - Larger Cell Ratio)</t>
  </si>
  <si>
    <t>Impedanse</t>
  </si>
  <si>
    <t xml:space="preserve">Cellpack DCL fra Sysmex </t>
  </si>
  <si>
    <t>P-LCR % (i kjøleskap)</t>
  </si>
  <si>
    <t xml:space="preserve">Alle prøvene er tatt samtidig og oppbevart i kjøleskap fram til analysering. Det er 1 prøve per person per oppbevaringstid. </t>
  </si>
  <si>
    <t xml:space="preserve">Prøve nr 9 har tydelig trombocyttaggregring, og blir derfor ikke regnet med i holdbarhetsforsøket. En slik prøve vil i praksis gi flagging på instrumentet, bioingeniøren vil </t>
  </si>
  <si>
    <t xml:space="preserve">undersøke prøven og besvare prøven med informasjon om trombocyttaggregering. </t>
  </si>
  <si>
    <t>bla. artikkelen Assessment of blood sample stability for complete blood count using the Sysmex XN-9000 and Mindray BC-6800 analyzers, Buoro, S. et al, 2016.</t>
  </si>
  <si>
    <t xml:space="preserve">LCR% stiger kraftig i løpet av de 12 første timene etter prøvetaking, for deretter å fortsette å stige gradvis. Dette samsvarer med publiserte studier på holdbarhet på sysmex XN, </t>
  </si>
  <si>
    <t>Vurdering av prøvesvar må derfor ses i sammenheng med alder på prøven, og eventuelt oppfølgende pasientprøver bør analyseres noenlunde like fersk som primærprøve.</t>
  </si>
  <si>
    <t>LCR% aksepteres likevel inntil 12 timer.</t>
  </si>
  <si>
    <t xml:space="preserve">LCR% stiger ved oppbevaring under optimale forhold (i kjøleskap), men aksepteres likevel inntil 12 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</si>
</sst>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0" fontId="0" fillId="0" borderId="0" xfId="2" applyFont="1"/>
    <xf numFmtId="0" fontId="2" fillId="0" borderId="0" xfId="0" applyFont="1"/>
    <xf numFmtId="49" fontId="0" fillId="0" borderId="0" xfId="0" applyNumberFormat="1"/>
    <xf numFmtId="0" fontId="8" fillId="5" borderId="47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30.6</c:v>
                </c:pt>
                <c:pt idx="1">
                  <c:v>37.6</c:v>
                </c:pt>
                <c:pt idx="2">
                  <c:v>36.9</c:v>
                </c:pt>
                <c:pt idx="3">
                  <c:v>37.700000000000003</c:v>
                </c:pt>
                <c:pt idx="4">
                  <c:v>40.5</c:v>
                </c:pt>
                <c:pt idx="5">
                  <c:v>41.7</c:v>
                </c:pt>
                <c:pt idx="6">
                  <c:v>42.2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24.8</c:v>
                </c:pt>
                <c:pt idx="1">
                  <c:v>32.9</c:v>
                </c:pt>
                <c:pt idx="2">
                  <c:v>34.4</c:v>
                </c:pt>
                <c:pt idx="3">
                  <c:v>34.200000000000003</c:v>
                </c:pt>
                <c:pt idx="4">
                  <c:v>36.799999999999997</c:v>
                </c:pt>
                <c:pt idx="5">
                  <c:v>36.5</c:v>
                </c:pt>
                <c:pt idx="6">
                  <c:v>39.6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24.2</c:v>
                </c:pt>
                <c:pt idx="1">
                  <c:v>30.6</c:v>
                </c:pt>
                <c:pt idx="2">
                  <c:v>32.700000000000003</c:v>
                </c:pt>
                <c:pt idx="3">
                  <c:v>31.5</c:v>
                </c:pt>
                <c:pt idx="4">
                  <c:v>33.700000000000003</c:v>
                </c:pt>
                <c:pt idx="5">
                  <c:v>33.4</c:v>
                </c:pt>
                <c:pt idx="6">
                  <c:v>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38.4</c:v>
                </c:pt>
                <c:pt idx="1">
                  <c:v>46.5</c:v>
                </c:pt>
                <c:pt idx="2">
                  <c:v>46.3</c:v>
                </c:pt>
                <c:pt idx="3">
                  <c:v>47</c:v>
                </c:pt>
                <c:pt idx="4">
                  <c:v>48.8</c:v>
                </c:pt>
                <c:pt idx="5">
                  <c:v>48.1</c:v>
                </c:pt>
                <c:pt idx="6">
                  <c:v>49.2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43.4</c:v>
                </c:pt>
                <c:pt idx="1">
                  <c:v>45.9</c:v>
                </c:pt>
                <c:pt idx="2">
                  <c:v>47.4</c:v>
                </c:pt>
                <c:pt idx="3">
                  <c:v>46.4</c:v>
                </c:pt>
                <c:pt idx="4">
                  <c:v>47.2</c:v>
                </c:pt>
                <c:pt idx="5">
                  <c:v>46.6</c:v>
                </c:pt>
                <c:pt idx="6">
                  <c:v>49.7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22.6</c:v>
                </c:pt>
                <c:pt idx="1">
                  <c:v>28.7</c:v>
                </c:pt>
                <c:pt idx="2">
                  <c:v>28</c:v>
                </c:pt>
                <c:pt idx="3">
                  <c:v>29.4</c:v>
                </c:pt>
                <c:pt idx="4">
                  <c:v>30.9</c:v>
                </c:pt>
                <c:pt idx="5">
                  <c:v>30.6</c:v>
                </c:pt>
                <c:pt idx="6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19.3</c:v>
                </c:pt>
                <c:pt idx="1">
                  <c:v>24.1</c:v>
                </c:pt>
                <c:pt idx="2">
                  <c:v>23.8</c:v>
                </c:pt>
                <c:pt idx="3">
                  <c:v>26.6</c:v>
                </c:pt>
                <c:pt idx="4">
                  <c:v>27.5</c:v>
                </c:pt>
                <c:pt idx="5">
                  <c:v>28.5</c:v>
                </c:pt>
                <c:pt idx="6">
                  <c:v>28.9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25.7</c:v>
                </c:pt>
                <c:pt idx="1">
                  <c:v>33.700000000000003</c:v>
                </c:pt>
                <c:pt idx="2">
                  <c:v>33.4</c:v>
                </c:pt>
                <c:pt idx="3">
                  <c:v>35.9</c:v>
                </c:pt>
                <c:pt idx="4">
                  <c:v>36.9</c:v>
                </c:pt>
                <c:pt idx="5">
                  <c:v>37.700000000000003</c:v>
                </c:pt>
                <c:pt idx="6">
                  <c:v>38.200000000000003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9"/>
          <c:order val="8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45.1</c:v>
                </c:pt>
                <c:pt idx="1">
                  <c:v>48.3</c:v>
                </c:pt>
                <c:pt idx="2">
                  <c:v>49.1</c:v>
                </c:pt>
                <c:pt idx="3">
                  <c:v>47.9</c:v>
                </c:pt>
                <c:pt idx="4">
                  <c:v>54.5</c:v>
                </c:pt>
                <c:pt idx="5">
                  <c:v>53.8</c:v>
                </c:pt>
                <c:pt idx="6">
                  <c:v>54.7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9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20.9</c:v>
                </c:pt>
                <c:pt idx="1">
                  <c:v>21.9</c:v>
                </c:pt>
                <c:pt idx="2">
                  <c:v>25.2</c:v>
                </c:pt>
                <c:pt idx="3">
                  <c:v>24.9</c:v>
                </c:pt>
                <c:pt idx="4">
                  <c:v>25.2</c:v>
                </c:pt>
                <c:pt idx="5">
                  <c:v>24.8</c:v>
                </c:pt>
                <c:pt idx="6">
                  <c:v>24.7</c:v>
                </c:pt>
                <c:pt idx="7">
                  <c:v>26.7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0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16.100000000000001</c:v>
                </c:pt>
                <c:pt idx="1">
                  <c:v>19.7</c:v>
                </c:pt>
                <c:pt idx="2">
                  <c:v>22.4</c:v>
                </c:pt>
                <c:pt idx="3">
                  <c:v>23.8</c:v>
                </c:pt>
                <c:pt idx="4">
                  <c:v>25.2</c:v>
                </c:pt>
                <c:pt idx="5">
                  <c:v>25.1</c:v>
                </c:pt>
                <c:pt idx="6">
                  <c:v>24.6</c:v>
                </c:pt>
                <c:pt idx="7">
                  <c:v>25.2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1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20.399999999999999</c:v>
                </c:pt>
                <c:pt idx="1">
                  <c:v>23.6</c:v>
                </c:pt>
                <c:pt idx="2">
                  <c:v>24.5</c:v>
                </c:pt>
                <c:pt idx="3">
                  <c:v>25.3</c:v>
                </c:pt>
                <c:pt idx="4">
                  <c:v>25.9</c:v>
                </c:pt>
                <c:pt idx="5">
                  <c:v>25.2</c:v>
                </c:pt>
                <c:pt idx="6">
                  <c:v>25.1</c:v>
                </c:pt>
                <c:pt idx="7">
                  <c:v>26.5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2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29.6</c:v>
                </c:pt>
                <c:pt idx="1">
                  <c:v>32.799999999999997</c:v>
                </c:pt>
                <c:pt idx="2">
                  <c:v>35.200000000000003</c:v>
                </c:pt>
                <c:pt idx="3">
                  <c:v>35.5</c:v>
                </c:pt>
                <c:pt idx="4">
                  <c:v>36.5</c:v>
                </c:pt>
                <c:pt idx="5">
                  <c:v>35.1</c:v>
                </c:pt>
                <c:pt idx="6">
                  <c:v>34.299999999999997</c:v>
                </c:pt>
                <c:pt idx="7">
                  <c:v>36.200000000000003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3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37</c:v>
                </c:pt>
                <c:pt idx="1">
                  <c:v>42.5</c:v>
                </c:pt>
                <c:pt idx="2">
                  <c:v>45.1</c:v>
                </c:pt>
                <c:pt idx="3">
                  <c:v>45.1</c:v>
                </c:pt>
                <c:pt idx="4">
                  <c:v>46.1</c:v>
                </c:pt>
                <c:pt idx="5">
                  <c:v>46.1</c:v>
                </c:pt>
                <c:pt idx="6">
                  <c:v>48.2</c:v>
                </c:pt>
                <c:pt idx="7">
                  <c:v>46.8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4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30.7</c:v>
                </c:pt>
                <c:pt idx="1">
                  <c:v>40.9</c:v>
                </c:pt>
                <c:pt idx="2">
                  <c:v>43.1</c:v>
                </c:pt>
                <c:pt idx="3">
                  <c:v>43.7</c:v>
                </c:pt>
                <c:pt idx="4">
                  <c:v>43.5</c:v>
                </c:pt>
                <c:pt idx="5">
                  <c:v>43.1</c:v>
                </c:pt>
                <c:pt idx="6">
                  <c:v>44.3</c:v>
                </c:pt>
                <c:pt idx="7">
                  <c:v>44.7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5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33.200000000000003</c:v>
                </c:pt>
                <c:pt idx="1">
                  <c:v>36.799999999999997</c:v>
                </c:pt>
                <c:pt idx="2">
                  <c:v>38.299999999999997</c:v>
                </c:pt>
                <c:pt idx="3">
                  <c:v>38.200000000000003</c:v>
                </c:pt>
                <c:pt idx="4">
                  <c:v>40.200000000000003</c:v>
                </c:pt>
                <c:pt idx="5">
                  <c:v>39.200000000000003</c:v>
                </c:pt>
                <c:pt idx="6">
                  <c:v>40.700000000000003</c:v>
                </c:pt>
                <c:pt idx="7">
                  <c:v>39.700000000000003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6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24.2</c:v>
                </c:pt>
                <c:pt idx="1">
                  <c:v>32.200000000000003</c:v>
                </c:pt>
                <c:pt idx="2">
                  <c:v>35.1</c:v>
                </c:pt>
                <c:pt idx="3">
                  <c:v>34.1</c:v>
                </c:pt>
                <c:pt idx="4">
                  <c:v>35.1</c:v>
                </c:pt>
                <c:pt idx="5">
                  <c:v>34.6</c:v>
                </c:pt>
                <c:pt idx="6">
                  <c:v>35.299999999999997</c:v>
                </c:pt>
                <c:pt idx="7">
                  <c:v>35.299999999999997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7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30.1</c:v>
                </c:pt>
                <c:pt idx="1">
                  <c:v>36.5</c:v>
                </c:pt>
                <c:pt idx="2">
                  <c:v>35.799999999999997</c:v>
                </c:pt>
                <c:pt idx="3">
                  <c:v>35.299999999999997</c:v>
                </c:pt>
                <c:pt idx="4">
                  <c:v>37.9</c:v>
                </c:pt>
                <c:pt idx="5">
                  <c:v>40.299999999999997</c:v>
                </c:pt>
                <c:pt idx="6">
                  <c:v>38.6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8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21.5</c:v>
                </c:pt>
                <c:pt idx="1">
                  <c:v>23.8</c:v>
                </c:pt>
                <c:pt idx="2">
                  <c:v>23.6</c:v>
                </c:pt>
                <c:pt idx="3">
                  <c:v>23.7</c:v>
                </c:pt>
                <c:pt idx="4">
                  <c:v>25</c:v>
                </c:pt>
                <c:pt idx="5">
                  <c:v>24.5</c:v>
                </c:pt>
                <c:pt idx="6">
                  <c:v>25</c:v>
                </c:pt>
                <c:pt idx="7">
                  <c:v>24.2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19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0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1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2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3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4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5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6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7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29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1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3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4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5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6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7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8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39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1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2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3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4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5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6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7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8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122.87581699346406</c:v>
                </c:pt>
                <c:pt idx="2">
                  <c:v>120.58823529411764</c:v>
                </c:pt>
                <c:pt idx="3">
                  <c:v>123.20261437908498</c:v>
                </c:pt>
                <c:pt idx="4">
                  <c:v>132.35294117647058</c:v>
                </c:pt>
                <c:pt idx="5">
                  <c:v>136.27450980392157</c:v>
                </c:pt>
                <c:pt idx="6">
                  <c:v>137.90849673202615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132.66129032258064</c:v>
                </c:pt>
                <c:pt idx="2">
                  <c:v>138.70967741935482</c:v>
                </c:pt>
                <c:pt idx="3">
                  <c:v>137.90322580645162</c:v>
                </c:pt>
                <c:pt idx="4">
                  <c:v>148.38709677419354</c:v>
                </c:pt>
                <c:pt idx="5">
                  <c:v>147.17741935483869</c:v>
                </c:pt>
                <c:pt idx="6">
                  <c:v>159.67741935483869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126.44628099173553</c:v>
                </c:pt>
                <c:pt idx="2">
                  <c:v>135.12396694214877</c:v>
                </c:pt>
                <c:pt idx="3">
                  <c:v>130.16528925619835</c:v>
                </c:pt>
                <c:pt idx="4">
                  <c:v>139.25619834710744</c:v>
                </c:pt>
                <c:pt idx="5">
                  <c:v>138.01652892561984</c:v>
                </c:pt>
                <c:pt idx="6">
                  <c:v>146.69421487603307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121.09375</c:v>
                </c:pt>
                <c:pt idx="2">
                  <c:v>120.57291666666667</c:v>
                </c:pt>
                <c:pt idx="3">
                  <c:v>122.39583333333334</c:v>
                </c:pt>
                <c:pt idx="4">
                  <c:v>127.08333333333333</c:v>
                </c:pt>
                <c:pt idx="5">
                  <c:v>125.26041666666667</c:v>
                </c:pt>
                <c:pt idx="6">
                  <c:v>128.12500000000003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109.21658986175116</c:v>
                </c:pt>
                <c:pt idx="3">
                  <c:v>106.91244239631337</c:v>
                </c:pt>
                <c:pt idx="4">
                  <c:v>108.75576036866362</c:v>
                </c:pt>
                <c:pt idx="5">
                  <c:v>107.37327188940094</c:v>
                </c:pt>
                <c:pt idx="6">
                  <c:v>114.51612903225808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126.99115044247786</c:v>
                </c:pt>
                <c:pt idx="2">
                  <c:v>123.8938053097345</c:v>
                </c:pt>
                <c:pt idx="3">
                  <c:v>130.08849557522123</c:v>
                </c:pt>
                <c:pt idx="4">
                  <c:v>136.72566371681413</c:v>
                </c:pt>
                <c:pt idx="5">
                  <c:v>135.39823008849555</c:v>
                </c:pt>
                <c:pt idx="6">
                  <c:v>145.57522123893804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124.87046632124353</c:v>
                </c:pt>
                <c:pt idx="2">
                  <c:v>123.3160621761658</c:v>
                </c:pt>
                <c:pt idx="3">
                  <c:v>137.8238341968912</c:v>
                </c:pt>
                <c:pt idx="4">
                  <c:v>142.48704663212436</c:v>
                </c:pt>
                <c:pt idx="5">
                  <c:v>147.66839378238342</c:v>
                </c:pt>
                <c:pt idx="6">
                  <c:v>149.74093264248702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131.12840466926073</c:v>
                </c:pt>
                <c:pt idx="2">
                  <c:v>129.96108949416342</c:v>
                </c:pt>
                <c:pt idx="3">
                  <c:v>139.68871595330739</c:v>
                </c:pt>
                <c:pt idx="4">
                  <c:v>143.57976653696497</c:v>
                </c:pt>
                <c:pt idx="5">
                  <c:v>146.69260700389106</c:v>
                </c:pt>
                <c:pt idx="6">
                  <c:v>148.63813229571986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107.09534368070952</c:v>
                </c:pt>
                <c:pt idx="2">
                  <c:v>108.86917960088691</c:v>
                </c:pt>
                <c:pt idx="3">
                  <c:v>106.20842572062084</c:v>
                </c:pt>
                <c:pt idx="4">
                  <c:v>120.84257206208426</c:v>
                </c:pt>
                <c:pt idx="5">
                  <c:v>119.29046563192904</c:v>
                </c:pt>
                <c:pt idx="6">
                  <c:v>121.2860310421286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104.78468899521532</c:v>
                </c:pt>
                <c:pt idx="2">
                  <c:v>120.57416267942584</c:v>
                </c:pt>
                <c:pt idx="3">
                  <c:v>119.13875598086125</c:v>
                </c:pt>
                <c:pt idx="4">
                  <c:v>120.57416267942584</c:v>
                </c:pt>
                <c:pt idx="5">
                  <c:v>118.66028708133973</c:v>
                </c:pt>
                <c:pt idx="6">
                  <c:v>118.18181818181819</c:v>
                </c:pt>
                <c:pt idx="7">
                  <c:v>127.75119617224881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122.36024844720494</c:v>
                </c:pt>
                <c:pt idx="2">
                  <c:v>139.13043478260866</c:v>
                </c:pt>
                <c:pt idx="3">
                  <c:v>147.82608695652172</c:v>
                </c:pt>
                <c:pt idx="4">
                  <c:v>156.52173913043475</c:v>
                </c:pt>
                <c:pt idx="5">
                  <c:v>155.90062111801242</c:v>
                </c:pt>
                <c:pt idx="6">
                  <c:v>152.79503105590061</c:v>
                </c:pt>
                <c:pt idx="7">
                  <c:v>156.52173913043475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115.68627450980394</c:v>
                </c:pt>
                <c:pt idx="2">
                  <c:v>120.0980392156863</c:v>
                </c:pt>
                <c:pt idx="3">
                  <c:v>124.01960784313727</c:v>
                </c:pt>
                <c:pt idx="4">
                  <c:v>126.96078431372548</c:v>
                </c:pt>
                <c:pt idx="5">
                  <c:v>123.52941176470588</c:v>
                </c:pt>
                <c:pt idx="6">
                  <c:v>123.03921568627452</c:v>
                </c:pt>
                <c:pt idx="7">
                  <c:v>129.90196078431373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110.81081081081079</c:v>
                </c:pt>
                <c:pt idx="2">
                  <c:v>118.91891891891892</c:v>
                </c:pt>
                <c:pt idx="3">
                  <c:v>119.93243243243244</c:v>
                </c:pt>
                <c:pt idx="4">
                  <c:v>123.31081081081081</c:v>
                </c:pt>
                <c:pt idx="5">
                  <c:v>118.58108108108108</c:v>
                </c:pt>
                <c:pt idx="6">
                  <c:v>115.87837837837836</c:v>
                </c:pt>
                <c:pt idx="7">
                  <c:v>122.29729729729731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114.86486486486487</c:v>
                </c:pt>
                <c:pt idx="2">
                  <c:v>121.89189189189189</c:v>
                </c:pt>
                <c:pt idx="3">
                  <c:v>121.89189189189189</c:v>
                </c:pt>
                <c:pt idx="4">
                  <c:v>124.59459459459458</c:v>
                </c:pt>
                <c:pt idx="5">
                  <c:v>124.59459459459458</c:v>
                </c:pt>
                <c:pt idx="6">
                  <c:v>130.27027027027026</c:v>
                </c:pt>
                <c:pt idx="7">
                  <c:v>126.48648648648648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133.22475570032572</c:v>
                </c:pt>
                <c:pt idx="2">
                  <c:v>140.39087947882737</c:v>
                </c:pt>
                <c:pt idx="3">
                  <c:v>142.34527687296418</c:v>
                </c:pt>
                <c:pt idx="4">
                  <c:v>141.69381107491856</c:v>
                </c:pt>
                <c:pt idx="5">
                  <c:v>140.39087947882737</c:v>
                </c:pt>
                <c:pt idx="6">
                  <c:v>144.29967426710098</c:v>
                </c:pt>
                <c:pt idx="7">
                  <c:v>145.6026058631922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110.84337349397589</c:v>
                </c:pt>
                <c:pt idx="2">
                  <c:v>115.36144578313252</c:v>
                </c:pt>
                <c:pt idx="3">
                  <c:v>115.06024096385543</c:v>
                </c:pt>
                <c:pt idx="4">
                  <c:v>121.08433734939759</c:v>
                </c:pt>
                <c:pt idx="5">
                  <c:v>118.07228915662651</c:v>
                </c:pt>
                <c:pt idx="6">
                  <c:v>122.59036144578313</c:v>
                </c:pt>
                <c:pt idx="7">
                  <c:v>119.57831325301204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133.05785123966945</c:v>
                </c:pt>
                <c:pt idx="2">
                  <c:v>145.04132231404961</c:v>
                </c:pt>
                <c:pt idx="3">
                  <c:v>140.90909090909091</c:v>
                </c:pt>
                <c:pt idx="4">
                  <c:v>145.04132231404961</c:v>
                </c:pt>
                <c:pt idx="5">
                  <c:v>142.97520661157026</c:v>
                </c:pt>
                <c:pt idx="6">
                  <c:v>145.86776859504133</c:v>
                </c:pt>
                <c:pt idx="7">
                  <c:v>145.86776859504133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121.26245847176078</c:v>
                </c:pt>
                <c:pt idx="2">
                  <c:v>118.93687707641195</c:v>
                </c:pt>
                <c:pt idx="3">
                  <c:v>117.27574750830563</c:v>
                </c:pt>
                <c:pt idx="4">
                  <c:v>125.91362126245846</c:v>
                </c:pt>
                <c:pt idx="5">
                  <c:v>133.88704318936874</c:v>
                </c:pt>
                <c:pt idx="6">
                  <c:v>128.23920265780731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110.69767441860465</c:v>
                </c:pt>
                <c:pt idx="2">
                  <c:v>109.76744186046513</c:v>
                </c:pt>
                <c:pt idx="3">
                  <c:v>110.23255813953487</c:v>
                </c:pt>
                <c:pt idx="4">
                  <c:v>116.27906976744187</c:v>
                </c:pt>
                <c:pt idx="5">
                  <c:v>113.95348837209302</c:v>
                </c:pt>
                <c:pt idx="6">
                  <c:v>116.27906976744187</c:v>
                </c:pt>
                <c:pt idx="7">
                  <c:v>112.55813953488372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3.7890886893769284</c:v>
                  </c:pt>
                  <c:pt idx="2">
                    <c:v>4.3441566209703257</c:v>
                  </c:pt>
                  <c:pt idx="3">
                    <c:v>4.9569747731407841</c:v>
                  </c:pt>
                  <c:pt idx="4">
                    <c:v>4.98768673352272</c:v>
                  </c:pt>
                  <c:pt idx="5">
                    <c:v>5.4112270879457158</c:v>
                  </c:pt>
                  <c:pt idx="6">
                    <c:v>5.7780226767458247</c:v>
                  </c:pt>
                  <c:pt idx="7">
                    <c:v>8.9226892272352583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3.7890886893769284</c:v>
                  </c:pt>
                  <c:pt idx="2">
                    <c:v>4.3441566209703257</c:v>
                  </c:pt>
                  <c:pt idx="3">
                    <c:v>4.9569747731407841</c:v>
                  </c:pt>
                  <c:pt idx="4">
                    <c:v>4.98768673352272</c:v>
                  </c:pt>
                  <c:pt idx="5">
                    <c:v>5.4112270879457158</c:v>
                  </c:pt>
                  <c:pt idx="6">
                    <c:v>5.7780226767458247</c:v>
                  </c:pt>
                  <c:pt idx="7">
                    <c:v>8.9226892272352583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120.59752802076156</c:v>
                </c:pt>
                <c:pt idx="2">
                  <c:v>124.22962825086356</c:v>
                </c:pt>
                <c:pt idx="3">
                  <c:v>125.94845084821149</c:v>
                </c:pt>
                <c:pt idx="4">
                  <c:v>131.65498064447439</c:v>
                </c:pt>
                <c:pt idx="5">
                  <c:v>131.24719713659823</c:v>
                </c:pt>
                <c:pt idx="6">
                  <c:v>134.18959829053927</c:v>
                </c:pt>
                <c:pt idx="7">
                  <c:v>131.84061190187893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94.51</c:v>
                </c:pt>
                <c:pt idx="1">
                  <c:v>94.51</c:v>
                </c:pt>
                <c:pt idx="2">
                  <c:v>94.51</c:v>
                </c:pt>
                <c:pt idx="3">
                  <c:v>94.51</c:v>
                </c:pt>
                <c:pt idx="4">
                  <c:v>94.51</c:v>
                </c:pt>
                <c:pt idx="5">
                  <c:v>94.51</c:v>
                </c:pt>
                <c:pt idx="6">
                  <c:v>94.51</c:v>
                </c:pt>
                <c:pt idx="7">
                  <c:v>94.51</c:v>
                </c:pt>
                <c:pt idx="8">
                  <c:v>94.51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105.49</c:v>
                </c:pt>
                <c:pt idx="1">
                  <c:v>105.49</c:v>
                </c:pt>
                <c:pt idx="2">
                  <c:v>105.49</c:v>
                </c:pt>
                <c:pt idx="3">
                  <c:v>105.49</c:v>
                </c:pt>
                <c:pt idx="4">
                  <c:v>105.49</c:v>
                </c:pt>
                <c:pt idx="5">
                  <c:v>105.49</c:v>
                </c:pt>
                <c:pt idx="6">
                  <c:v>105.49</c:v>
                </c:pt>
                <c:pt idx="7">
                  <c:v>105.49</c:v>
                </c:pt>
                <c:pt idx="8">
                  <c:v>105.49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88.9</c:v>
                </c:pt>
                <c:pt idx="1">
                  <c:v>88.9</c:v>
                </c:pt>
                <c:pt idx="2">
                  <c:v>88.9</c:v>
                </c:pt>
                <c:pt idx="3">
                  <c:v>88.9</c:v>
                </c:pt>
                <c:pt idx="4">
                  <c:v>88.9</c:v>
                </c:pt>
                <c:pt idx="5">
                  <c:v>88.9</c:v>
                </c:pt>
                <c:pt idx="6">
                  <c:v>88.9</c:v>
                </c:pt>
                <c:pt idx="7">
                  <c:v>88.9</c:v>
                </c:pt>
                <c:pt idx="8">
                  <c:v>88.9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111.1</c:v>
                </c:pt>
                <c:pt idx="1">
                  <c:v>111.1</c:v>
                </c:pt>
                <c:pt idx="2">
                  <c:v>111.1</c:v>
                </c:pt>
                <c:pt idx="3">
                  <c:v>111.1</c:v>
                </c:pt>
                <c:pt idx="4">
                  <c:v>111.1</c:v>
                </c:pt>
                <c:pt idx="5">
                  <c:v>111.1</c:v>
                </c:pt>
                <c:pt idx="6">
                  <c:v>111.1</c:v>
                </c:pt>
                <c:pt idx="7">
                  <c:v>111.1</c:v>
                </c:pt>
                <c:pt idx="8">
                  <c:v>111.1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22</xdr:row>
      <xdr:rowOff>139142</xdr:rowOff>
    </xdr:from>
    <xdr:to>
      <xdr:col>8</xdr:col>
      <xdr:colOff>635000</xdr:colOff>
      <xdr:row>58</xdr:row>
      <xdr:rowOff>70081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0" y="3860242"/>
          <a:ext cx="7366000" cy="5645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3" sqref="D13:I13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4" t="s">
        <v>44</v>
      </c>
      <c r="D3" s="124"/>
      <c r="E3" s="124"/>
      <c r="F3" s="124"/>
      <c r="G3" s="124"/>
      <c r="H3" s="124"/>
      <c r="I3" s="124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5" t="s">
        <v>88</v>
      </c>
      <c r="E8" s="126"/>
      <c r="F8" s="126"/>
      <c r="G8" s="126"/>
      <c r="H8" s="126"/>
      <c r="I8" s="127"/>
    </row>
    <row r="9" spans="3:9" ht="26.25" customHeight="1" x14ac:dyDescent="0.3">
      <c r="C9" s="69" t="s">
        <v>47</v>
      </c>
      <c r="D9" s="125" t="s">
        <v>83</v>
      </c>
      <c r="E9" s="126"/>
      <c r="F9" s="126"/>
      <c r="G9" s="126"/>
      <c r="H9" s="126"/>
      <c r="I9" s="127"/>
    </row>
    <row r="10" spans="3:9" ht="20.25" x14ac:dyDescent="0.3">
      <c r="C10" s="69" t="s">
        <v>48</v>
      </c>
      <c r="D10" s="128" t="s">
        <v>91</v>
      </c>
      <c r="E10" s="129"/>
      <c r="F10" s="129"/>
      <c r="G10" s="129"/>
      <c r="H10" s="129"/>
      <c r="I10" s="130"/>
    </row>
    <row r="11" spans="3:9" x14ac:dyDescent="0.2">
      <c r="C11" s="70" t="s">
        <v>49</v>
      </c>
      <c r="D11" s="131"/>
      <c r="E11" s="132"/>
      <c r="F11" s="132"/>
      <c r="G11" s="132"/>
      <c r="H11" s="132"/>
      <c r="I11" s="133"/>
    </row>
    <row r="12" spans="3:9" ht="25.5" customHeight="1" x14ac:dyDescent="0.3">
      <c r="C12" s="69" t="s">
        <v>50</v>
      </c>
      <c r="D12" s="134" t="s">
        <v>99</v>
      </c>
      <c r="E12" s="126"/>
      <c r="F12" s="126"/>
      <c r="G12" s="126"/>
      <c r="H12" s="126"/>
      <c r="I12" s="127"/>
    </row>
    <row r="13" spans="3:9" ht="24.75" customHeight="1" x14ac:dyDescent="0.3">
      <c r="C13" s="69" t="s">
        <v>51</v>
      </c>
      <c r="D13" s="135" t="s">
        <v>80</v>
      </c>
      <c r="E13" s="126"/>
      <c r="F13" s="126"/>
      <c r="G13" s="126"/>
      <c r="H13" s="126"/>
      <c r="I13" s="127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A2" sqref="A2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102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81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100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101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82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89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90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84</v>
      </c>
      <c r="I26" s="79" t="s">
        <v>85</v>
      </c>
    </row>
    <row r="27" spans="1:9" ht="15" x14ac:dyDescent="0.2">
      <c r="A27" s="79" t="s">
        <v>62</v>
      </c>
      <c r="B27" s="76" t="s">
        <v>80</v>
      </c>
      <c r="C27" s="76" t="s">
        <v>80</v>
      </c>
      <c r="D27" s="76" t="s">
        <v>80</v>
      </c>
      <c r="E27" s="76" t="s">
        <v>80</v>
      </c>
      <c r="F27" s="76" t="s">
        <v>80</v>
      </c>
      <c r="G27" s="76" t="s">
        <v>80</v>
      </c>
      <c r="H27" s="76" t="s">
        <v>80</v>
      </c>
      <c r="I27" s="76" t="s">
        <v>80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89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90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6" t="s">
        <v>66</v>
      </c>
      <c r="B44" s="136"/>
      <c r="C44" s="136"/>
      <c r="D44" s="136"/>
      <c r="E44" s="136"/>
      <c r="F44" s="136"/>
      <c r="G44" s="136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67" zoomScale="90" zoomScaleNormal="90" workbookViewId="0">
      <selection activeCell="X96" sqref="X9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9" ht="23.25" x14ac:dyDescent="0.35">
      <c r="A1" s="13" t="s">
        <v>13</v>
      </c>
      <c r="B1" s="14"/>
      <c r="C1" s="142" t="s">
        <v>97</v>
      </c>
      <c r="D1" s="143"/>
      <c r="E1" s="143"/>
      <c r="F1" s="143"/>
      <c r="G1" s="143"/>
      <c r="H1" s="143"/>
      <c r="I1" s="143"/>
      <c r="J1" s="143"/>
      <c r="K1" s="15"/>
      <c r="L1" s="14"/>
      <c r="M1" s="14"/>
      <c r="N1" s="14"/>
      <c r="O1" s="14"/>
      <c r="P1" s="14"/>
      <c r="Q1" s="14"/>
      <c r="R1" s="14"/>
    </row>
    <row r="2" spans="1:19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9" x14ac:dyDescent="0.2">
      <c r="A3" s="17" t="s">
        <v>11</v>
      </c>
      <c r="B3" s="6">
        <v>5.49</v>
      </c>
      <c r="C3" s="18" t="s">
        <v>25</v>
      </c>
      <c r="D3" s="17"/>
      <c r="E3" s="7">
        <v>11.1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9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9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9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23" t="s">
        <v>20</v>
      </c>
      <c r="B7" s="144" t="s">
        <v>21</v>
      </c>
      <c r="C7" s="145"/>
      <c r="D7" s="145"/>
      <c r="E7" s="145"/>
      <c r="F7" s="145"/>
      <c r="G7" s="145"/>
      <c r="H7" s="145"/>
      <c r="I7" s="146"/>
      <c r="J7" s="147"/>
      <c r="K7" s="22"/>
      <c r="L7" s="15"/>
      <c r="M7" s="15"/>
      <c r="N7" s="15"/>
      <c r="O7" s="15"/>
      <c r="P7" s="15"/>
      <c r="Q7" s="15"/>
      <c r="R7" s="15"/>
    </row>
    <row r="8" spans="1:19" ht="15" x14ac:dyDescent="0.25">
      <c r="A8" s="29">
        <v>1</v>
      </c>
      <c r="B8" s="119">
        <v>30.6</v>
      </c>
      <c r="C8" s="119">
        <v>37.6</v>
      </c>
      <c r="D8" s="119">
        <v>36.9</v>
      </c>
      <c r="E8" s="122">
        <v>37.700000000000003</v>
      </c>
      <c r="F8" s="119">
        <v>40.5</v>
      </c>
      <c r="G8" s="119">
        <v>41.7</v>
      </c>
      <c r="H8" s="119">
        <v>42.2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9" ht="15" x14ac:dyDescent="0.25">
      <c r="A9" s="30">
        <v>2</v>
      </c>
      <c r="B9" s="119">
        <v>24.8</v>
      </c>
      <c r="C9" s="119">
        <v>32.9</v>
      </c>
      <c r="D9" s="119">
        <v>34.4</v>
      </c>
      <c r="E9" s="122">
        <v>34.200000000000003</v>
      </c>
      <c r="F9" s="119">
        <v>36.799999999999997</v>
      </c>
      <c r="G9" s="119">
        <v>36.5</v>
      </c>
      <c r="H9" s="119">
        <v>39.6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9" ht="15" x14ac:dyDescent="0.25">
      <c r="A10" s="30">
        <v>3</v>
      </c>
      <c r="B10" s="119">
        <v>24.2</v>
      </c>
      <c r="C10" s="119">
        <v>30.6</v>
      </c>
      <c r="D10" s="119">
        <v>32.700000000000003</v>
      </c>
      <c r="E10" s="122">
        <v>31.5</v>
      </c>
      <c r="F10" s="119">
        <v>33.700000000000003</v>
      </c>
      <c r="G10" s="119">
        <v>33.4</v>
      </c>
      <c r="H10" s="119">
        <v>35.5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9" ht="15" x14ac:dyDescent="0.25">
      <c r="A11" s="30">
        <v>4</v>
      </c>
      <c r="B11" s="119">
        <v>38.4</v>
      </c>
      <c r="C11" s="119">
        <v>46.5</v>
      </c>
      <c r="D11" s="119">
        <v>46.3</v>
      </c>
      <c r="E11" s="122">
        <v>47</v>
      </c>
      <c r="F11" s="119">
        <v>48.8</v>
      </c>
      <c r="G11" s="119">
        <v>48.1</v>
      </c>
      <c r="H11" s="119">
        <v>49.2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9" ht="15" x14ac:dyDescent="0.25">
      <c r="A12" s="30">
        <v>5</v>
      </c>
      <c r="B12" s="119">
        <v>43.4</v>
      </c>
      <c r="C12" s="119">
        <v>45.9</v>
      </c>
      <c r="D12" s="119">
        <v>47.4</v>
      </c>
      <c r="E12" s="122">
        <v>46.4</v>
      </c>
      <c r="F12" s="119">
        <v>47.2</v>
      </c>
      <c r="G12" s="119">
        <v>46.6</v>
      </c>
      <c r="H12" s="119">
        <v>49.7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9" ht="15" x14ac:dyDescent="0.25">
      <c r="A13" s="30">
        <v>6</v>
      </c>
      <c r="B13" s="119">
        <v>22.6</v>
      </c>
      <c r="C13" s="119">
        <v>28.7</v>
      </c>
      <c r="D13" s="119">
        <v>28</v>
      </c>
      <c r="E13" s="122">
        <v>29.4</v>
      </c>
      <c r="F13" s="119">
        <v>30.9</v>
      </c>
      <c r="G13" s="119">
        <v>30.6</v>
      </c>
      <c r="H13" s="119">
        <v>32.9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9" ht="15" x14ac:dyDescent="0.25">
      <c r="A14" s="30">
        <v>7</v>
      </c>
      <c r="B14" s="119">
        <v>19.3</v>
      </c>
      <c r="C14" s="119">
        <v>24.1</v>
      </c>
      <c r="D14" s="119">
        <v>23.8</v>
      </c>
      <c r="E14" s="122">
        <v>26.6</v>
      </c>
      <c r="F14" s="119">
        <v>27.5</v>
      </c>
      <c r="G14" s="119">
        <v>28.5</v>
      </c>
      <c r="H14" s="119">
        <v>28.9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9" ht="15" x14ac:dyDescent="0.25">
      <c r="A15" s="30">
        <v>8</v>
      </c>
      <c r="B15" s="119">
        <v>25.7</v>
      </c>
      <c r="C15" s="119">
        <v>33.700000000000003</v>
      </c>
      <c r="D15" s="119">
        <v>33.4</v>
      </c>
      <c r="E15" s="122">
        <v>35.9</v>
      </c>
      <c r="F15" s="119">
        <v>36.9</v>
      </c>
      <c r="G15" s="119">
        <v>37.700000000000003</v>
      </c>
      <c r="H15" s="119">
        <v>38.200000000000003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9" ht="15" x14ac:dyDescent="0.25">
      <c r="A16" s="30">
        <v>9</v>
      </c>
      <c r="B16" s="119"/>
      <c r="C16" s="119" t="s">
        <v>98</v>
      </c>
      <c r="D16" s="119" t="s">
        <v>98</v>
      </c>
      <c r="E16" s="122">
        <v>59.4</v>
      </c>
      <c r="F16" s="119" t="s">
        <v>98</v>
      </c>
      <c r="G16" s="119">
        <v>58.2</v>
      </c>
      <c r="H16" s="119">
        <v>58.8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70</v>
      </c>
    </row>
    <row r="17" spans="1:18" ht="15" x14ac:dyDescent="0.25">
      <c r="A17" s="30">
        <v>10</v>
      </c>
      <c r="B17" s="119">
        <v>45.1</v>
      </c>
      <c r="C17" s="119">
        <v>48.3</v>
      </c>
      <c r="D17" s="119">
        <v>49.1</v>
      </c>
      <c r="E17" s="122">
        <v>47.9</v>
      </c>
      <c r="F17" s="119">
        <v>54.5</v>
      </c>
      <c r="G17" s="119">
        <v>53.8</v>
      </c>
      <c r="H17" s="119">
        <v>54.7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9">
        <v>20.9</v>
      </c>
      <c r="C18" s="119">
        <v>21.9</v>
      </c>
      <c r="D18" s="119">
        <v>25.2</v>
      </c>
      <c r="E18" s="122">
        <v>24.9</v>
      </c>
      <c r="F18" s="119">
        <v>25.2</v>
      </c>
      <c r="G18" s="119">
        <v>24.8</v>
      </c>
      <c r="H18" s="119">
        <v>24.7</v>
      </c>
      <c r="I18" s="119">
        <v>26.7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9">
        <v>16.100000000000001</v>
      </c>
      <c r="C19" s="119">
        <v>19.7</v>
      </c>
      <c r="D19" s="119">
        <v>22.4</v>
      </c>
      <c r="E19" s="122">
        <v>23.8</v>
      </c>
      <c r="F19" s="119">
        <v>25.2</v>
      </c>
      <c r="G19" s="119">
        <v>25.1</v>
      </c>
      <c r="H19" s="119">
        <v>24.6</v>
      </c>
      <c r="I19" s="119">
        <v>25.2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9">
        <v>20.399999999999999</v>
      </c>
      <c r="C20" s="119">
        <v>23.6</v>
      </c>
      <c r="D20" s="119">
        <v>24.5</v>
      </c>
      <c r="E20" s="122">
        <v>25.3</v>
      </c>
      <c r="F20" s="119">
        <v>25.9</v>
      </c>
      <c r="G20" s="119">
        <v>25.2</v>
      </c>
      <c r="H20" s="119">
        <v>25.1</v>
      </c>
      <c r="I20" s="119">
        <v>26.5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9">
        <v>29.6</v>
      </c>
      <c r="C21" s="119">
        <v>32.799999999999997</v>
      </c>
      <c r="D21" s="119">
        <v>35.200000000000003</v>
      </c>
      <c r="E21" s="122">
        <v>35.5</v>
      </c>
      <c r="F21" s="119">
        <v>36.5</v>
      </c>
      <c r="G21" s="119">
        <v>35.1</v>
      </c>
      <c r="H21" s="119">
        <v>34.299999999999997</v>
      </c>
      <c r="I21" s="119">
        <v>36.200000000000003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9">
        <v>37</v>
      </c>
      <c r="C22" s="119">
        <v>42.5</v>
      </c>
      <c r="D22" s="119">
        <v>45.1</v>
      </c>
      <c r="E22" s="122">
        <v>45.1</v>
      </c>
      <c r="F22" s="119">
        <v>46.1</v>
      </c>
      <c r="G22" s="119">
        <v>46.1</v>
      </c>
      <c r="H22" s="119">
        <v>48.2</v>
      </c>
      <c r="I22" s="119">
        <v>46.8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9">
        <v>30.7</v>
      </c>
      <c r="C23" s="119">
        <v>40.9</v>
      </c>
      <c r="D23" s="119">
        <v>43.1</v>
      </c>
      <c r="E23" s="122">
        <v>43.7</v>
      </c>
      <c r="F23" s="119">
        <v>43.5</v>
      </c>
      <c r="G23" s="119">
        <v>43.1</v>
      </c>
      <c r="H23" s="119">
        <v>44.3</v>
      </c>
      <c r="I23" s="119">
        <v>44.7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9">
        <v>33.200000000000003</v>
      </c>
      <c r="C24" s="119">
        <v>36.799999999999997</v>
      </c>
      <c r="D24" s="119">
        <v>38.299999999999997</v>
      </c>
      <c r="E24" s="122">
        <v>38.200000000000003</v>
      </c>
      <c r="F24" s="119">
        <v>40.200000000000003</v>
      </c>
      <c r="G24" s="119">
        <v>39.200000000000003</v>
      </c>
      <c r="H24" s="119">
        <v>40.700000000000003</v>
      </c>
      <c r="I24" s="119">
        <v>39.700000000000003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9">
        <v>24.2</v>
      </c>
      <c r="C25" s="119">
        <v>32.200000000000003</v>
      </c>
      <c r="D25" s="119">
        <v>35.1</v>
      </c>
      <c r="E25" s="122">
        <v>34.1</v>
      </c>
      <c r="F25" s="119">
        <v>35.1</v>
      </c>
      <c r="G25" s="119">
        <v>34.6</v>
      </c>
      <c r="H25" s="119">
        <v>35.299999999999997</v>
      </c>
      <c r="I25" s="119">
        <v>35.299999999999997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9">
        <v>30.1</v>
      </c>
      <c r="C26" s="119">
        <v>36.5</v>
      </c>
      <c r="D26" s="119">
        <v>35.799999999999997</v>
      </c>
      <c r="E26" s="122">
        <v>35.299999999999997</v>
      </c>
      <c r="F26" s="119">
        <v>37.9</v>
      </c>
      <c r="G26" s="119">
        <v>40.299999999999997</v>
      </c>
      <c r="H26" s="119">
        <v>38.6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9">
        <v>21.5</v>
      </c>
      <c r="C27" s="119">
        <v>23.8</v>
      </c>
      <c r="D27" s="119">
        <v>23.6</v>
      </c>
      <c r="E27" s="122">
        <v>23.7</v>
      </c>
      <c r="F27" s="119">
        <v>25</v>
      </c>
      <c r="G27" s="119">
        <v>24.5</v>
      </c>
      <c r="H27" s="119">
        <v>25</v>
      </c>
      <c r="I27" s="119">
        <v>24.2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7" t="s">
        <v>30</v>
      </c>
      <c r="L40" s="138"/>
      <c r="M40" s="138"/>
      <c r="N40" s="138"/>
      <c r="O40" s="138"/>
      <c r="P40" s="138"/>
      <c r="Q40" s="138"/>
      <c r="R40" s="138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8" t="s">
        <v>26</v>
      </c>
      <c r="C61" s="149"/>
      <c r="D61" s="149"/>
      <c r="E61" s="149"/>
      <c r="F61" s="149"/>
      <c r="G61" s="149"/>
      <c r="H61" s="149"/>
      <c r="I61" s="149"/>
      <c r="J61" s="149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122.87581699346406</v>
      </c>
      <c r="D64" s="25">
        <f t="shared" ref="D64:D73" si="2">IF((B8&lt;&gt;0)*ISNUMBER(D8),100*(D8/B8),"")</f>
        <v>120.58823529411764</v>
      </c>
      <c r="E64" s="25">
        <f t="shared" ref="E64:E73" si="3">IF((B8&lt;&gt;0)*ISNUMBER(E8),100*(E8/B8),"")</f>
        <v>123.20261437908498</v>
      </c>
      <c r="F64" s="25">
        <f t="shared" ref="F64:F73" si="4">IF((B8&lt;&gt;0)*ISNUMBER(F8),100*(F8/B8),"")</f>
        <v>132.35294117647058</v>
      </c>
      <c r="G64" s="25">
        <f t="shared" ref="G64:G73" si="5">IF((B8&lt;&gt;0)*ISNUMBER(G8),100*(G8/B8),"")</f>
        <v>136.27450980392157</v>
      </c>
      <c r="H64" s="25">
        <f t="shared" ref="H64:H73" si="6">IF((B8&lt;&gt;0)*ISNUMBER(H8),100*(H8/B8),"")</f>
        <v>137.90849673202615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132.66129032258064</v>
      </c>
      <c r="D65" s="25">
        <f t="shared" si="2"/>
        <v>138.70967741935482</v>
      </c>
      <c r="E65" s="25">
        <f t="shared" si="3"/>
        <v>137.90322580645162</v>
      </c>
      <c r="F65" s="25">
        <f t="shared" si="4"/>
        <v>148.38709677419354</v>
      </c>
      <c r="G65" s="25">
        <f t="shared" si="5"/>
        <v>147.17741935483869</v>
      </c>
      <c r="H65" s="25">
        <f t="shared" si="6"/>
        <v>159.67741935483869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126.44628099173553</v>
      </c>
      <c r="D66" s="25">
        <f t="shared" si="2"/>
        <v>135.12396694214877</v>
      </c>
      <c r="E66" s="25">
        <f t="shared" si="3"/>
        <v>130.16528925619835</v>
      </c>
      <c r="F66" s="25">
        <f t="shared" si="4"/>
        <v>139.25619834710744</v>
      </c>
      <c r="G66" s="25">
        <f t="shared" si="5"/>
        <v>138.01652892561984</v>
      </c>
      <c r="H66" s="25">
        <f t="shared" si="6"/>
        <v>146.69421487603307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121.09375</v>
      </c>
      <c r="D67" s="25">
        <f t="shared" si="2"/>
        <v>120.57291666666667</v>
      </c>
      <c r="E67" s="25">
        <f t="shared" si="3"/>
        <v>122.39583333333334</v>
      </c>
      <c r="F67" s="25">
        <f t="shared" si="4"/>
        <v>127.08333333333333</v>
      </c>
      <c r="G67" s="25">
        <f t="shared" si="5"/>
        <v>125.26041666666667</v>
      </c>
      <c r="H67" s="25">
        <f t="shared" si="6"/>
        <v>128.12500000000003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/>
      <c r="D68" s="25">
        <f t="shared" si="2"/>
        <v>109.21658986175116</v>
      </c>
      <c r="E68" s="25">
        <f t="shared" si="3"/>
        <v>106.91244239631337</v>
      </c>
      <c r="F68" s="25">
        <f t="shared" si="4"/>
        <v>108.75576036866362</v>
      </c>
      <c r="G68" s="25">
        <f t="shared" si="5"/>
        <v>107.37327188940094</v>
      </c>
      <c r="H68" s="25">
        <f t="shared" si="6"/>
        <v>114.51612903225808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126.99115044247786</v>
      </c>
      <c r="D69" s="25">
        <f t="shared" si="2"/>
        <v>123.8938053097345</v>
      </c>
      <c r="E69" s="25">
        <f t="shared" si="3"/>
        <v>130.08849557522123</v>
      </c>
      <c r="F69" s="25">
        <f t="shared" si="4"/>
        <v>136.72566371681413</v>
      </c>
      <c r="G69" s="25">
        <f t="shared" si="5"/>
        <v>135.39823008849555</v>
      </c>
      <c r="H69" s="25">
        <f t="shared" si="6"/>
        <v>145.57522123893804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124.87046632124353</v>
      </c>
      <c r="D70" s="25">
        <f t="shared" si="2"/>
        <v>123.3160621761658</v>
      </c>
      <c r="E70" s="25">
        <f t="shared" si="3"/>
        <v>137.8238341968912</v>
      </c>
      <c r="F70" s="25">
        <f t="shared" si="4"/>
        <v>142.48704663212436</v>
      </c>
      <c r="G70" s="25">
        <f t="shared" si="5"/>
        <v>147.66839378238342</v>
      </c>
      <c r="H70" s="25">
        <f t="shared" si="6"/>
        <v>149.74093264248702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131.12840466926073</v>
      </c>
      <c r="D71" s="25">
        <f t="shared" si="2"/>
        <v>129.96108949416342</v>
      </c>
      <c r="E71" s="25">
        <f t="shared" si="3"/>
        <v>139.68871595330739</v>
      </c>
      <c r="F71" s="25">
        <f t="shared" si="4"/>
        <v>143.57976653696497</v>
      </c>
      <c r="G71" s="25">
        <f t="shared" si="5"/>
        <v>146.69260700389106</v>
      </c>
      <c r="H71" s="25">
        <f t="shared" si="6"/>
        <v>148.63813229571986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 t="str">
        <f t="shared" si="0"/>
        <v/>
      </c>
      <c r="C72" s="25" t="str">
        <f t="shared" si="1"/>
        <v/>
      </c>
      <c r="D72" s="25" t="str">
        <f t="shared" si="2"/>
        <v/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107.09534368070952</v>
      </c>
      <c r="D73" s="25">
        <f t="shared" si="2"/>
        <v>108.86917960088691</v>
      </c>
      <c r="E73" s="25">
        <f t="shared" si="3"/>
        <v>106.20842572062084</v>
      </c>
      <c r="F73" s="25">
        <f t="shared" si="4"/>
        <v>120.84257206208426</v>
      </c>
      <c r="G73" s="25">
        <f t="shared" si="5"/>
        <v>119.29046563192904</v>
      </c>
      <c r="H73" s="25">
        <f t="shared" si="6"/>
        <v>121.2860310421286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104.78468899521532</v>
      </c>
      <c r="D74" s="25">
        <f t="shared" ref="D74:D103" si="11">IF((B18&lt;&gt;0)*ISNUMBER(D18),100*(D18/B18),"")</f>
        <v>120.57416267942584</v>
      </c>
      <c r="E74" s="25">
        <f t="shared" ref="E74:E103" si="12">IF((B18&lt;&gt;0)*ISNUMBER(E18),100*(E18/B18),"")</f>
        <v>119.13875598086125</v>
      </c>
      <c r="F74" s="25">
        <f t="shared" ref="F74:F103" si="13">IF((B18&lt;&gt;0)*ISNUMBER(F18),100*(F18/B18),"")</f>
        <v>120.57416267942584</v>
      </c>
      <c r="G74" s="25">
        <f t="shared" ref="G74:G103" si="14">IF((B18&lt;&gt;0)*ISNUMBER(G18),100*(G18/B18),"")</f>
        <v>118.66028708133973</v>
      </c>
      <c r="H74" s="25">
        <f t="shared" ref="H74:H103" si="15">IF((B18&lt;&gt;0)*ISNUMBER(H18),100*(H18/B18),"")</f>
        <v>118.18181818181819</v>
      </c>
      <c r="I74" s="25">
        <f t="shared" ref="I74:I103" si="16">IF((B18&lt;&gt;0)*ISNUMBER(I18),100*(I18/B18),"")</f>
        <v>127.75119617224881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122.36024844720494</v>
      </c>
      <c r="D75" s="25">
        <f t="shared" si="11"/>
        <v>139.13043478260866</v>
      </c>
      <c r="E75" s="25">
        <f t="shared" si="12"/>
        <v>147.82608695652172</v>
      </c>
      <c r="F75" s="25">
        <f t="shared" si="13"/>
        <v>156.52173913043475</v>
      </c>
      <c r="G75" s="25">
        <f t="shared" si="14"/>
        <v>155.90062111801242</v>
      </c>
      <c r="H75" s="25">
        <f t="shared" si="15"/>
        <v>152.79503105590061</v>
      </c>
      <c r="I75" s="25">
        <f t="shared" si="16"/>
        <v>156.52173913043475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115.68627450980394</v>
      </c>
      <c r="D76" s="25">
        <f t="shared" si="11"/>
        <v>120.0980392156863</v>
      </c>
      <c r="E76" s="25">
        <f t="shared" si="12"/>
        <v>124.01960784313727</v>
      </c>
      <c r="F76" s="25">
        <f t="shared" si="13"/>
        <v>126.96078431372548</v>
      </c>
      <c r="G76" s="25">
        <f t="shared" si="14"/>
        <v>123.52941176470588</v>
      </c>
      <c r="H76" s="25">
        <f t="shared" si="15"/>
        <v>123.03921568627452</v>
      </c>
      <c r="I76" s="25">
        <f t="shared" si="16"/>
        <v>129.90196078431373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110.81081081081079</v>
      </c>
      <c r="D77" s="25">
        <f t="shared" si="11"/>
        <v>118.91891891891892</v>
      </c>
      <c r="E77" s="25">
        <f t="shared" si="12"/>
        <v>119.93243243243244</v>
      </c>
      <c r="F77" s="25">
        <f t="shared" si="13"/>
        <v>123.31081081081081</v>
      </c>
      <c r="G77" s="25">
        <f t="shared" si="14"/>
        <v>118.58108108108108</v>
      </c>
      <c r="H77" s="25">
        <f t="shared" si="15"/>
        <v>115.87837837837836</v>
      </c>
      <c r="I77" s="25">
        <f t="shared" si="16"/>
        <v>122.29729729729731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114.86486486486487</v>
      </c>
      <c r="D78" s="25">
        <f t="shared" si="11"/>
        <v>121.89189189189189</v>
      </c>
      <c r="E78" s="25">
        <f t="shared" si="12"/>
        <v>121.89189189189189</v>
      </c>
      <c r="F78" s="25">
        <f t="shared" si="13"/>
        <v>124.59459459459458</v>
      </c>
      <c r="G78" s="25">
        <f t="shared" si="14"/>
        <v>124.59459459459458</v>
      </c>
      <c r="H78" s="25">
        <f t="shared" si="15"/>
        <v>130.27027027027026</v>
      </c>
      <c r="I78" s="25">
        <f t="shared" si="16"/>
        <v>126.48648648648648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133.22475570032572</v>
      </c>
      <c r="D79" s="25">
        <f t="shared" si="11"/>
        <v>140.39087947882737</v>
      </c>
      <c r="E79" s="25">
        <f t="shared" si="12"/>
        <v>142.34527687296418</v>
      </c>
      <c r="F79" s="25">
        <f t="shared" si="13"/>
        <v>141.69381107491856</v>
      </c>
      <c r="G79" s="25">
        <f t="shared" si="14"/>
        <v>140.39087947882737</v>
      </c>
      <c r="H79" s="25">
        <f t="shared" si="15"/>
        <v>144.29967426710098</v>
      </c>
      <c r="I79" s="25">
        <f t="shared" si="16"/>
        <v>145.6026058631922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110.84337349397589</v>
      </c>
      <c r="D80" s="25">
        <f t="shared" si="11"/>
        <v>115.36144578313252</v>
      </c>
      <c r="E80" s="25">
        <f t="shared" si="12"/>
        <v>115.06024096385543</v>
      </c>
      <c r="F80" s="25">
        <f t="shared" si="13"/>
        <v>121.08433734939759</v>
      </c>
      <c r="G80" s="25">
        <f t="shared" si="14"/>
        <v>118.07228915662651</v>
      </c>
      <c r="H80" s="25">
        <f t="shared" si="15"/>
        <v>122.59036144578313</v>
      </c>
      <c r="I80" s="25">
        <f t="shared" si="16"/>
        <v>119.57831325301204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133.05785123966945</v>
      </c>
      <c r="D81" s="25">
        <f t="shared" si="11"/>
        <v>145.04132231404961</v>
      </c>
      <c r="E81" s="25">
        <f t="shared" si="12"/>
        <v>140.90909090909091</v>
      </c>
      <c r="F81" s="25">
        <f t="shared" si="13"/>
        <v>145.04132231404961</v>
      </c>
      <c r="G81" s="25">
        <f t="shared" si="14"/>
        <v>142.97520661157026</v>
      </c>
      <c r="H81" s="25">
        <f t="shared" si="15"/>
        <v>145.86776859504133</v>
      </c>
      <c r="I81" s="25">
        <f t="shared" si="16"/>
        <v>145.86776859504133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121.26245847176078</v>
      </c>
      <c r="D82" s="25">
        <f t="shared" si="11"/>
        <v>118.93687707641195</v>
      </c>
      <c r="E82" s="25">
        <f t="shared" si="12"/>
        <v>117.27574750830563</v>
      </c>
      <c r="F82" s="25">
        <f t="shared" si="13"/>
        <v>125.91362126245846</v>
      </c>
      <c r="G82" s="25">
        <f t="shared" si="14"/>
        <v>133.88704318936874</v>
      </c>
      <c r="H82" s="25">
        <f t="shared" si="15"/>
        <v>128.23920265780731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110.69767441860465</v>
      </c>
      <c r="D83" s="25">
        <f t="shared" si="11"/>
        <v>109.76744186046513</v>
      </c>
      <c r="E83" s="25">
        <f t="shared" si="12"/>
        <v>110.23255813953487</v>
      </c>
      <c r="F83" s="25">
        <f t="shared" si="13"/>
        <v>116.27906976744187</v>
      </c>
      <c r="G83" s="25">
        <f t="shared" si="14"/>
        <v>113.95348837209302</v>
      </c>
      <c r="H83" s="25">
        <f t="shared" si="15"/>
        <v>116.27906976744187</v>
      </c>
      <c r="I83" s="25">
        <f t="shared" si="16"/>
        <v>112.55813953488372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9" t="s">
        <v>29</v>
      </c>
      <c r="L102" s="140"/>
      <c r="M102" s="140"/>
      <c r="N102" s="140"/>
      <c r="O102" s="140"/>
      <c r="P102" s="140"/>
      <c r="Q102" s="140"/>
      <c r="R102" s="140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1"/>
      <c r="L103" s="140"/>
      <c r="M103" s="140"/>
      <c r="N103" s="140"/>
      <c r="O103" s="140"/>
      <c r="P103" s="140"/>
      <c r="Q103" s="140"/>
      <c r="R103" s="140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1"/>
      <c r="L104" s="140"/>
      <c r="M104" s="140"/>
      <c r="N104" s="140"/>
      <c r="O104" s="140"/>
      <c r="P104" s="140"/>
      <c r="Q104" s="140"/>
      <c r="R104" s="140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1"/>
      <c r="L105" s="140"/>
      <c r="M105" s="140"/>
      <c r="N105" s="140"/>
      <c r="O105" s="140"/>
      <c r="P105" s="140"/>
      <c r="Q105" s="140"/>
      <c r="R105" s="140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1"/>
      <c r="L106" s="140"/>
      <c r="M106" s="140"/>
      <c r="N106" s="140"/>
      <c r="O106" s="140"/>
      <c r="P106" s="140"/>
      <c r="Q106" s="140"/>
      <c r="R106" s="140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120.59752802076156</v>
      </c>
      <c r="D114" s="26">
        <f t="shared" si="27"/>
        <v>124.22962825086356</v>
      </c>
      <c r="E114" s="26">
        <f t="shared" si="27"/>
        <v>125.94845084821149</v>
      </c>
      <c r="F114" s="26">
        <f t="shared" si="27"/>
        <v>131.65498064447439</v>
      </c>
      <c r="G114" s="26">
        <f t="shared" si="27"/>
        <v>131.24719713659823</v>
      </c>
      <c r="H114" s="26">
        <f t="shared" si="27"/>
        <v>134.18959829053927</v>
      </c>
      <c r="I114" s="26">
        <f>IF(I115&gt;0,AVERAGE(I64:I113),"")</f>
        <v>131.84061190187893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19</v>
      </c>
      <c r="C115" s="26">
        <f t="shared" ref="C115:J115" si="28">COUNT(C64:C113)</f>
        <v>18</v>
      </c>
      <c r="D115" s="26">
        <f t="shared" si="28"/>
        <v>19</v>
      </c>
      <c r="E115" s="26">
        <f t="shared" si="28"/>
        <v>19</v>
      </c>
      <c r="F115" s="26">
        <f t="shared" si="28"/>
        <v>19</v>
      </c>
      <c r="G115" s="26">
        <f t="shared" si="28"/>
        <v>19</v>
      </c>
      <c r="H115" s="26">
        <f t="shared" si="28"/>
        <v>19</v>
      </c>
      <c r="I115" s="26">
        <f t="shared" si="28"/>
        <v>9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9.2410207431908322</v>
      </c>
      <c r="D116" s="26">
        <f t="shared" si="29"/>
        <v>10.919864550216117</v>
      </c>
      <c r="E116" s="26">
        <f t="shared" si="29"/>
        <v>12.460299621850439</v>
      </c>
      <c r="F116" s="26">
        <f t="shared" si="29"/>
        <v>12.537499980102586</v>
      </c>
      <c r="G116" s="26">
        <f t="shared" si="29"/>
        <v>13.602149279237798</v>
      </c>
      <c r="H116" s="26">
        <f t="shared" si="29"/>
        <v>14.524159808963887</v>
      </c>
      <c r="I116" s="26">
        <f>IF(I115&gt;0,STDEV(I64:I113),"")</f>
        <v>14.394932070293988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2.1781294775319289</v>
      </c>
      <c r="D117" s="26">
        <f t="shared" si="30"/>
        <v>2.5051887395549621</v>
      </c>
      <c r="E117" s="26">
        <f t="shared" si="30"/>
        <v>2.8585887819939013</v>
      </c>
      <c r="F117" s="26">
        <f t="shared" si="30"/>
        <v>2.876299758837388</v>
      </c>
      <c r="G117" s="26">
        <f t="shared" si="30"/>
        <v>3.1205470591132718</v>
      </c>
      <c r="H117" s="26">
        <f t="shared" si="30"/>
        <v>3.332070781426768</v>
      </c>
      <c r="I117" s="26">
        <f>IF(I115&gt;0,I116/SQRT(I115),"")</f>
        <v>4.7983106900979964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1.7340636066175394</v>
      </c>
      <c r="C118" s="26">
        <f t="shared" si="31"/>
        <v>1.7396067260750732</v>
      </c>
      <c r="D118" s="26">
        <f t="shared" si="31"/>
        <v>1.7340636066175394</v>
      </c>
      <c r="E118" s="26">
        <f t="shared" si="31"/>
        <v>1.7340636066175394</v>
      </c>
      <c r="F118" s="26">
        <f t="shared" si="31"/>
        <v>1.7340636066175394</v>
      </c>
      <c r="G118" s="26">
        <f t="shared" si="31"/>
        <v>1.7340636066175394</v>
      </c>
      <c r="H118" s="26">
        <f t="shared" si="31"/>
        <v>1.7340636066175394</v>
      </c>
      <c r="I118" s="26">
        <f t="shared" si="31"/>
        <v>1.8595480375308981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3.7890886893769284</v>
      </c>
      <c r="D119" s="26">
        <f t="shared" si="32"/>
        <v>4.3441566209703257</v>
      </c>
      <c r="E119" s="26">
        <f t="shared" si="32"/>
        <v>4.9569747731407841</v>
      </c>
      <c r="F119" s="26">
        <f t="shared" si="32"/>
        <v>4.98768673352272</v>
      </c>
      <c r="G119" s="26">
        <f t="shared" si="32"/>
        <v>5.4112270879457158</v>
      </c>
      <c r="H119" s="26">
        <f t="shared" si="32"/>
        <v>5.7780226767458247</v>
      </c>
      <c r="I119" s="26">
        <f>IF(I115&gt;2,I118*I117,"")</f>
        <v>8.9226892272352583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104.78468899521532</v>
      </c>
      <c r="D120" s="26">
        <f t="shared" si="33"/>
        <v>108.86917960088691</v>
      </c>
      <c r="E120" s="26">
        <f t="shared" si="33"/>
        <v>106.20842572062084</v>
      </c>
      <c r="F120" s="26">
        <f t="shared" si="33"/>
        <v>108.75576036866362</v>
      </c>
      <c r="G120" s="26">
        <f t="shared" si="33"/>
        <v>107.37327188940094</v>
      </c>
      <c r="H120" s="26">
        <f t="shared" si="33"/>
        <v>114.51612903225808</v>
      </c>
      <c r="I120" s="26">
        <f t="shared" si="33"/>
        <v>112.55813953488372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133.22475570032572</v>
      </c>
      <c r="D121" s="26">
        <f t="shared" si="34"/>
        <v>145.04132231404961</v>
      </c>
      <c r="E121" s="26">
        <f t="shared" si="34"/>
        <v>147.82608695652172</v>
      </c>
      <c r="F121" s="26">
        <f t="shared" si="34"/>
        <v>156.52173913043475</v>
      </c>
      <c r="G121" s="26">
        <f t="shared" si="34"/>
        <v>155.90062111801242</v>
      </c>
      <c r="H121" s="26">
        <f t="shared" si="34"/>
        <v>159.67741935483869</v>
      </c>
      <c r="I121" s="26">
        <f t="shared" si="34"/>
        <v>156.52173913043475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94.51</v>
      </c>
      <c r="C122" s="38">
        <f>100-B3</f>
        <v>94.51</v>
      </c>
      <c r="D122" s="38">
        <f>100-B3</f>
        <v>94.51</v>
      </c>
      <c r="E122" s="38">
        <f>100-B3</f>
        <v>94.51</v>
      </c>
      <c r="F122" s="38">
        <f>100-B3</f>
        <v>94.51</v>
      </c>
      <c r="G122" s="38">
        <f>100-B3</f>
        <v>94.51</v>
      </c>
      <c r="H122" s="38">
        <f>100-B3</f>
        <v>94.51</v>
      </c>
      <c r="I122" s="38">
        <f>100-B3</f>
        <v>94.51</v>
      </c>
      <c r="J122" s="38">
        <f>100-B3</f>
        <v>94.51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105.49</v>
      </c>
      <c r="C123" s="24">
        <f>100+B3</f>
        <v>105.49</v>
      </c>
      <c r="D123" s="24">
        <f>100+B3</f>
        <v>105.49</v>
      </c>
      <c r="E123" s="24">
        <f>100+B3</f>
        <v>105.49</v>
      </c>
      <c r="F123" s="24">
        <f>100+B3</f>
        <v>105.49</v>
      </c>
      <c r="G123" s="24">
        <f>100+B3</f>
        <v>105.49</v>
      </c>
      <c r="H123" s="24">
        <f>100+B3</f>
        <v>105.49</v>
      </c>
      <c r="I123" s="24">
        <f>100+B3</f>
        <v>105.49</v>
      </c>
      <c r="J123" s="24">
        <f>100+B3</f>
        <v>105.49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88.9</v>
      </c>
      <c r="C124" s="24">
        <f>100-E3</f>
        <v>88.9</v>
      </c>
      <c r="D124" s="24">
        <f>100-E3</f>
        <v>88.9</v>
      </c>
      <c r="E124" s="24">
        <f>100-E3</f>
        <v>88.9</v>
      </c>
      <c r="F124" s="24">
        <f>100-E3</f>
        <v>88.9</v>
      </c>
      <c r="G124" s="24">
        <f>100-E3</f>
        <v>88.9</v>
      </c>
      <c r="H124" s="24">
        <f>100-E3</f>
        <v>88.9</v>
      </c>
      <c r="I124" s="24">
        <f>100-E3</f>
        <v>88.9</v>
      </c>
      <c r="J124" s="39">
        <f>100-E3</f>
        <v>88.9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111.1</v>
      </c>
      <c r="C125" s="41">
        <f>100+E3</f>
        <v>111.1</v>
      </c>
      <c r="D125" s="41">
        <f>100+E3</f>
        <v>111.1</v>
      </c>
      <c r="E125" s="41">
        <f>100+E3</f>
        <v>111.1</v>
      </c>
      <c r="F125" s="41">
        <f>100+E3</f>
        <v>111.1</v>
      </c>
      <c r="G125" s="41">
        <f>100+E3</f>
        <v>111.1</v>
      </c>
      <c r="H125" s="41">
        <f>100+E3</f>
        <v>111.1</v>
      </c>
      <c r="I125" s="41">
        <f>100+E3</f>
        <v>111.1</v>
      </c>
      <c r="J125" s="37">
        <f>100+E3</f>
        <v>111.1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tabSelected="1" zoomScale="110" zoomScaleNormal="110" workbookViewId="0">
      <selection activeCell="B27" sqref="B27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103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96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86</v>
      </c>
      <c r="B12" s="100" t="s">
        <v>104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00" t="s">
        <v>105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00" t="s">
        <v>107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A16" s="67" t="s">
        <v>86</v>
      </c>
      <c r="B16" s="123" t="s">
        <v>106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23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 t="s">
        <v>108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23" t="s">
        <v>109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ht="13.5" thickBot="1" x14ac:dyDescent="0.25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3" ht="45" thickBot="1" x14ac:dyDescent="0.6">
      <c r="B23" s="106"/>
    </row>
    <row r="24" spans="1:13" ht="44.25" x14ac:dyDescent="0.55000000000000004">
      <c r="B24" s="107" t="s">
        <v>68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</row>
    <row r="25" spans="1:13" x14ac:dyDescent="0.2">
      <c r="A25" s="67" t="s">
        <v>86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x14ac:dyDescent="0.2">
      <c r="B26" s="123" t="s">
        <v>110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x14ac:dyDescent="0.2">
      <c r="B27" s="100" t="s">
        <v>108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1:13" x14ac:dyDescent="0.2"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1:13" x14ac:dyDescent="0.2"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3" x14ac:dyDescent="0.2"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ht="13.5" thickBot="1" x14ac:dyDescent="0.25">
      <c r="B32" s="103" t="s">
        <v>69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K34" sqref="K34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71</v>
      </c>
      <c r="C1" s="109"/>
    </row>
    <row r="2" spans="1:15" x14ac:dyDescent="0.2">
      <c r="A2" s="110">
        <v>6.8</v>
      </c>
      <c r="B2" s="108" t="s">
        <v>72</v>
      </c>
      <c r="C2" s="109"/>
    </row>
    <row r="3" spans="1:15" x14ac:dyDescent="0.2">
      <c r="A3" s="110">
        <v>20.9</v>
      </c>
      <c r="B3" s="108" t="s">
        <v>73</v>
      </c>
      <c r="C3" s="111" t="s">
        <v>74</v>
      </c>
    </row>
    <row r="4" spans="1:15" x14ac:dyDescent="0.2">
      <c r="B4" s="112" t="s">
        <v>75</v>
      </c>
      <c r="C4" s="113">
        <f>SQRT((A2*A2)+(A3*A3))</f>
        <v>21.978398485785991</v>
      </c>
    </row>
    <row r="5" spans="1:15" x14ac:dyDescent="0.2">
      <c r="B5" s="108" t="s">
        <v>76</v>
      </c>
      <c r="C5" s="114">
        <f>0.5*A2</f>
        <v>3.4</v>
      </c>
    </row>
    <row r="6" spans="1:15" x14ac:dyDescent="0.2">
      <c r="B6" s="108" t="s">
        <v>77</v>
      </c>
      <c r="C6" s="114">
        <f>0.25*C4</f>
        <v>5.4945996214464978</v>
      </c>
    </row>
    <row r="7" spans="1:15" x14ac:dyDescent="0.2">
      <c r="B7" s="112" t="s">
        <v>78</v>
      </c>
      <c r="C7" s="114">
        <f>1.65*0.5*A2+C6</f>
        <v>11.104599621446496</v>
      </c>
    </row>
    <row r="8" spans="1:15" x14ac:dyDescent="0.2">
      <c r="L8" s="120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1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79</v>
      </c>
      <c r="C22" s="118" t="s">
        <v>87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2022-12-07T15:59:14Z</dcterms:modified>
</cp:coreProperties>
</file>