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D34B6470-BFB4-4A33-8CB5-52BFCDCFDCB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Aktivt B12" sheetId="42" r:id="rId1"/>
    <sheet name="Forside  " sheetId="36" r:id="rId2"/>
    <sheet name="Beskrivelse av betingelser " sheetId="35" r:id="rId3"/>
    <sheet name="Bakgrunnsdata" sheetId="20" r:id="rId4"/>
    <sheet name="Konklusjon" sheetId="2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38" i="42" l="1"/>
  <c r="BZ38" i="42"/>
  <c r="BY38" i="42"/>
  <c r="BX38" i="42"/>
  <c r="BW38" i="42"/>
  <c r="BV38" i="42"/>
  <c r="BU38" i="42"/>
  <c r="BT38" i="42"/>
  <c r="BS38" i="42"/>
  <c r="BR38" i="42"/>
  <c r="BQ38" i="42"/>
  <c r="BP38" i="42"/>
  <c r="BO38" i="42"/>
  <c r="BN38" i="42"/>
  <c r="BM38" i="42"/>
  <c r="BL38" i="42"/>
  <c r="BK38" i="42"/>
  <c r="BJ38" i="42"/>
  <c r="BI38" i="42"/>
  <c r="BH38" i="42"/>
  <c r="AZ38" i="42"/>
  <c r="AY38" i="42"/>
  <c r="AX38" i="42"/>
  <c r="CA37" i="42"/>
  <c r="BZ37" i="42"/>
  <c r="BY37" i="42"/>
  <c r="BX37" i="42"/>
  <c r="BW37" i="42"/>
  <c r="BV37" i="42"/>
  <c r="BU37" i="42"/>
  <c r="BT37" i="42"/>
  <c r="BS37" i="42"/>
  <c r="BR37" i="42"/>
  <c r="BQ37" i="42"/>
  <c r="BP37" i="42"/>
  <c r="BO37" i="42"/>
  <c r="BN37" i="42"/>
  <c r="BM37" i="42"/>
  <c r="BL37" i="42"/>
  <c r="BK37" i="42"/>
  <c r="BJ37" i="42"/>
  <c r="BI37" i="42"/>
  <c r="BH37" i="42"/>
  <c r="AZ37" i="42"/>
  <c r="AY37" i="42"/>
  <c r="AX37" i="42"/>
  <c r="CA36" i="42"/>
  <c r="BZ36" i="42"/>
  <c r="BY36" i="42"/>
  <c r="BX36" i="42"/>
  <c r="BW36" i="42"/>
  <c r="BV36" i="42"/>
  <c r="BU36" i="42"/>
  <c r="BT36" i="42"/>
  <c r="BS36" i="42"/>
  <c r="BR36" i="42"/>
  <c r="BQ36" i="42"/>
  <c r="BP36" i="42"/>
  <c r="BO36" i="42"/>
  <c r="BN36" i="42"/>
  <c r="BM36" i="42"/>
  <c r="BL36" i="42"/>
  <c r="BK36" i="42"/>
  <c r="BJ36" i="42"/>
  <c r="BI36" i="42"/>
  <c r="BH36" i="42"/>
  <c r="AZ36" i="42"/>
  <c r="AY36" i="42"/>
  <c r="AX36" i="42"/>
  <c r="CA35" i="42"/>
  <c r="BZ35" i="42"/>
  <c r="BY35" i="42"/>
  <c r="BX35" i="42"/>
  <c r="BW35" i="42"/>
  <c r="BV35" i="42"/>
  <c r="BU35" i="42"/>
  <c r="BT35" i="42"/>
  <c r="BS35" i="42"/>
  <c r="BR35" i="42"/>
  <c r="BQ35" i="42"/>
  <c r="BP35" i="42"/>
  <c r="BO35" i="42"/>
  <c r="BN35" i="42"/>
  <c r="BM35" i="42"/>
  <c r="BL35" i="42"/>
  <c r="BK35" i="42"/>
  <c r="BJ35" i="42"/>
  <c r="BI35" i="42"/>
  <c r="BH35" i="42"/>
  <c r="AZ35" i="42"/>
  <c r="AY35" i="42"/>
  <c r="AX35" i="42"/>
  <c r="CA34" i="42"/>
  <c r="BZ34" i="42"/>
  <c r="BY34" i="42"/>
  <c r="BX34" i="42"/>
  <c r="BW34" i="42"/>
  <c r="BV34" i="42"/>
  <c r="BU34" i="42"/>
  <c r="BT34" i="42"/>
  <c r="BS34" i="42"/>
  <c r="BR34" i="42"/>
  <c r="BQ34" i="42"/>
  <c r="BP34" i="42"/>
  <c r="BO34" i="42"/>
  <c r="BN34" i="42"/>
  <c r="BM34" i="42"/>
  <c r="BL34" i="42"/>
  <c r="BK34" i="42"/>
  <c r="BJ34" i="42"/>
  <c r="BI34" i="42"/>
  <c r="BH34" i="42"/>
  <c r="AZ34" i="42"/>
  <c r="AY34" i="42"/>
  <c r="AX34" i="42"/>
  <c r="CA33" i="42"/>
  <c r="BZ33" i="42"/>
  <c r="BY33" i="42"/>
  <c r="BX33" i="42"/>
  <c r="BW33" i="42"/>
  <c r="BV33" i="42"/>
  <c r="BU33" i="42"/>
  <c r="BT33" i="42"/>
  <c r="BS33" i="42"/>
  <c r="BR33" i="42"/>
  <c r="BQ33" i="42"/>
  <c r="BP33" i="42"/>
  <c r="BO33" i="42"/>
  <c r="BN33" i="42"/>
  <c r="BM33" i="42"/>
  <c r="BL33" i="42"/>
  <c r="BK33" i="42"/>
  <c r="BJ33" i="42"/>
  <c r="BI33" i="42"/>
  <c r="BH33" i="42"/>
  <c r="AZ33" i="42"/>
  <c r="AY33" i="42"/>
  <c r="AX33" i="42"/>
  <c r="CA32" i="42"/>
  <c r="BZ32" i="42"/>
  <c r="BY32" i="42"/>
  <c r="BX32" i="42"/>
  <c r="BW32" i="42"/>
  <c r="BV32" i="42"/>
  <c r="BU32" i="42"/>
  <c r="BT32" i="42"/>
  <c r="BS32" i="42"/>
  <c r="BR32" i="42"/>
  <c r="BQ32" i="42"/>
  <c r="BP32" i="42"/>
  <c r="BO32" i="42"/>
  <c r="BN32" i="42"/>
  <c r="BM32" i="42"/>
  <c r="BL32" i="42"/>
  <c r="BK32" i="42"/>
  <c r="BJ32" i="42"/>
  <c r="BI32" i="42"/>
  <c r="BH32" i="42"/>
  <c r="AZ32" i="42"/>
  <c r="AY32" i="42"/>
  <c r="AX32" i="42"/>
  <c r="CA31" i="42"/>
  <c r="BZ31" i="42"/>
  <c r="BY31" i="42"/>
  <c r="BX31" i="42"/>
  <c r="BW31" i="42"/>
  <c r="BV31" i="42"/>
  <c r="BU31" i="42"/>
  <c r="BT31" i="42"/>
  <c r="BS31" i="42"/>
  <c r="BR31" i="42"/>
  <c r="BQ31" i="42"/>
  <c r="BP31" i="42"/>
  <c r="BO31" i="42"/>
  <c r="BN31" i="42"/>
  <c r="BM31" i="42"/>
  <c r="BL31" i="42"/>
  <c r="BK31" i="42"/>
  <c r="BJ31" i="42"/>
  <c r="BI31" i="42"/>
  <c r="BH31" i="42"/>
  <c r="AZ31" i="42"/>
  <c r="AY31" i="42"/>
  <c r="AX31" i="42"/>
  <c r="CA30" i="42"/>
  <c r="BZ30" i="42"/>
  <c r="BY30" i="42"/>
  <c r="BX30" i="42"/>
  <c r="BW30" i="42"/>
  <c r="BV30" i="42"/>
  <c r="BU30" i="42"/>
  <c r="BT30" i="42"/>
  <c r="BS30" i="42"/>
  <c r="BR30" i="42"/>
  <c r="BQ30" i="42"/>
  <c r="BP30" i="42"/>
  <c r="BO30" i="42"/>
  <c r="BN30" i="42"/>
  <c r="BM30" i="42"/>
  <c r="BL30" i="42"/>
  <c r="BK30" i="42"/>
  <c r="BJ30" i="42"/>
  <c r="BI30" i="42"/>
  <c r="BH30" i="42"/>
  <c r="AZ30" i="42"/>
  <c r="AY30" i="42"/>
  <c r="AX30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AZ29" i="42"/>
  <c r="AY29" i="42"/>
  <c r="AX29" i="42"/>
  <c r="CA28" i="42"/>
  <c r="BZ28" i="42"/>
  <c r="BY28" i="42"/>
  <c r="BX28" i="42"/>
  <c r="BW28" i="42"/>
  <c r="BV28" i="42"/>
  <c r="BU28" i="42"/>
  <c r="BT28" i="42"/>
  <c r="BS28" i="42"/>
  <c r="BR28" i="42"/>
  <c r="BQ28" i="42"/>
  <c r="BP28" i="42"/>
  <c r="BO28" i="42"/>
  <c r="BN28" i="42"/>
  <c r="BM28" i="42"/>
  <c r="BL28" i="42"/>
  <c r="BK28" i="42"/>
  <c r="BJ28" i="42"/>
  <c r="BI28" i="42"/>
  <c r="BH28" i="42"/>
  <c r="AZ28" i="42"/>
  <c r="AY28" i="42"/>
  <c r="AX28" i="42"/>
  <c r="CA27" i="42"/>
  <c r="BZ27" i="42"/>
  <c r="BY27" i="42"/>
  <c r="BX27" i="42"/>
  <c r="BW27" i="42"/>
  <c r="BV27" i="42"/>
  <c r="BU27" i="42"/>
  <c r="BT27" i="42"/>
  <c r="BS27" i="42"/>
  <c r="BR27" i="42"/>
  <c r="BQ27" i="42"/>
  <c r="BP27" i="42"/>
  <c r="BO27" i="42"/>
  <c r="BN27" i="42"/>
  <c r="BM27" i="42"/>
  <c r="BL27" i="42"/>
  <c r="BK27" i="42"/>
  <c r="BJ27" i="42"/>
  <c r="BI27" i="42"/>
  <c r="BH27" i="42"/>
  <c r="AZ27" i="42"/>
  <c r="AY27" i="42"/>
  <c r="AX27" i="42"/>
  <c r="CA26" i="42"/>
  <c r="BZ26" i="42"/>
  <c r="BY26" i="42"/>
  <c r="BX26" i="42"/>
  <c r="BW26" i="42"/>
  <c r="BV26" i="42"/>
  <c r="BU26" i="42"/>
  <c r="BT26" i="42"/>
  <c r="BS26" i="42"/>
  <c r="BR26" i="42"/>
  <c r="BQ26" i="42"/>
  <c r="BP26" i="42"/>
  <c r="BO26" i="42"/>
  <c r="BN26" i="42"/>
  <c r="BM26" i="42"/>
  <c r="BL26" i="42"/>
  <c r="BK26" i="42"/>
  <c r="BJ26" i="42"/>
  <c r="BI26" i="42"/>
  <c r="BH26" i="42"/>
  <c r="AZ26" i="42"/>
  <c r="AY26" i="42"/>
  <c r="AX26" i="42"/>
  <c r="CA25" i="42"/>
  <c r="BZ25" i="42"/>
  <c r="BY25" i="42"/>
  <c r="BX25" i="42"/>
  <c r="BW25" i="42"/>
  <c r="BV25" i="42"/>
  <c r="BU25" i="42"/>
  <c r="BT25" i="42"/>
  <c r="BS25" i="42"/>
  <c r="BR25" i="42"/>
  <c r="BQ25" i="42"/>
  <c r="BP25" i="42"/>
  <c r="BO25" i="42"/>
  <c r="BN25" i="42"/>
  <c r="BM25" i="42"/>
  <c r="BL25" i="42"/>
  <c r="BK25" i="42"/>
  <c r="BJ25" i="42"/>
  <c r="BI25" i="42"/>
  <c r="BH25" i="42"/>
  <c r="AZ25" i="42"/>
  <c r="AY25" i="42"/>
  <c r="AX25" i="42"/>
  <c r="CA24" i="42"/>
  <c r="BZ24" i="42"/>
  <c r="BY24" i="42"/>
  <c r="BX24" i="42"/>
  <c r="BW24" i="42"/>
  <c r="BV24" i="42"/>
  <c r="BU24" i="42"/>
  <c r="BT24" i="42"/>
  <c r="BS24" i="42"/>
  <c r="BR24" i="42"/>
  <c r="BQ24" i="42"/>
  <c r="BP24" i="42"/>
  <c r="BO24" i="42"/>
  <c r="BN24" i="42"/>
  <c r="BM24" i="42"/>
  <c r="BL24" i="42"/>
  <c r="BK24" i="42"/>
  <c r="BJ24" i="42"/>
  <c r="BI24" i="42"/>
  <c r="BH24" i="42"/>
  <c r="AZ24" i="42"/>
  <c r="AY24" i="42"/>
  <c r="AX24" i="42"/>
  <c r="CA23" i="42"/>
  <c r="BZ23" i="42"/>
  <c r="BY23" i="42"/>
  <c r="BX23" i="42"/>
  <c r="BW23" i="42"/>
  <c r="BV23" i="42"/>
  <c r="BU23" i="42"/>
  <c r="BT23" i="42"/>
  <c r="BS23" i="42"/>
  <c r="BR23" i="42"/>
  <c r="BQ23" i="42"/>
  <c r="BP23" i="42"/>
  <c r="BO23" i="42"/>
  <c r="BN23" i="42"/>
  <c r="BM23" i="42"/>
  <c r="BL23" i="42"/>
  <c r="BK23" i="42"/>
  <c r="BJ23" i="42"/>
  <c r="BI23" i="42"/>
  <c r="BH23" i="42"/>
  <c r="AZ23" i="42"/>
  <c r="AY23" i="42"/>
  <c r="AX23" i="42"/>
  <c r="CA22" i="42"/>
  <c r="BZ22" i="42"/>
  <c r="BY22" i="42"/>
  <c r="BX22" i="42"/>
  <c r="BW22" i="42"/>
  <c r="BV22" i="42"/>
  <c r="BU22" i="42"/>
  <c r="BT22" i="42"/>
  <c r="BS22" i="42"/>
  <c r="BR22" i="42"/>
  <c r="BQ22" i="42"/>
  <c r="BP22" i="42"/>
  <c r="BO22" i="42"/>
  <c r="BN22" i="42"/>
  <c r="BM22" i="42"/>
  <c r="BL22" i="42"/>
  <c r="BK22" i="42"/>
  <c r="BJ22" i="42"/>
  <c r="BI22" i="42"/>
  <c r="BH22" i="42"/>
  <c r="AZ22" i="42"/>
  <c r="AY22" i="42"/>
  <c r="AX22" i="42"/>
  <c r="CA21" i="42"/>
  <c r="BZ21" i="42"/>
  <c r="BY21" i="42"/>
  <c r="BX21" i="42"/>
  <c r="BW21" i="42"/>
  <c r="BV21" i="42"/>
  <c r="BU21" i="42"/>
  <c r="BT21" i="42"/>
  <c r="BS21" i="42"/>
  <c r="BR21" i="42"/>
  <c r="BQ21" i="42"/>
  <c r="BP21" i="42"/>
  <c r="BO21" i="42"/>
  <c r="BN21" i="42"/>
  <c r="BM21" i="42"/>
  <c r="BL21" i="42"/>
  <c r="BK21" i="42"/>
  <c r="BJ21" i="42"/>
  <c r="BI21" i="42"/>
  <c r="BH21" i="42"/>
  <c r="AZ21" i="42"/>
  <c r="AY21" i="42"/>
  <c r="AX21" i="42"/>
  <c r="CA20" i="42"/>
  <c r="BZ20" i="42"/>
  <c r="BY20" i="42"/>
  <c r="BX20" i="42"/>
  <c r="BW20" i="42"/>
  <c r="BV20" i="42"/>
  <c r="BU20" i="42"/>
  <c r="BT20" i="42"/>
  <c r="BS20" i="42"/>
  <c r="BR20" i="42"/>
  <c r="BQ20" i="42"/>
  <c r="BP20" i="42"/>
  <c r="BO20" i="42"/>
  <c r="BN20" i="42"/>
  <c r="BM20" i="42"/>
  <c r="BL20" i="42"/>
  <c r="BK20" i="42"/>
  <c r="BJ20" i="42"/>
  <c r="BI20" i="42"/>
  <c r="BH20" i="42"/>
  <c r="AZ20" i="42"/>
  <c r="AY20" i="42"/>
  <c r="AX20" i="42"/>
  <c r="CA19" i="42"/>
  <c r="BZ19" i="42"/>
  <c r="BY19" i="42"/>
  <c r="BX19" i="42"/>
  <c r="BW19" i="42"/>
  <c r="BV19" i="42"/>
  <c r="BU19" i="42"/>
  <c r="BT19" i="42"/>
  <c r="BS19" i="42"/>
  <c r="BR19" i="42"/>
  <c r="BQ19" i="42"/>
  <c r="BP19" i="42"/>
  <c r="BO19" i="42"/>
  <c r="BN19" i="42"/>
  <c r="BM19" i="42"/>
  <c r="BL19" i="42"/>
  <c r="BK19" i="42"/>
  <c r="BJ19" i="42"/>
  <c r="BI19" i="42"/>
  <c r="BH19" i="42"/>
  <c r="AZ19" i="42"/>
  <c r="AY19" i="42"/>
  <c r="AX19" i="42"/>
  <c r="CA18" i="42"/>
  <c r="BZ18" i="42"/>
  <c r="BY18" i="42"/>
  <c r="BX18" i="42"/>
  <c r="BW18" i="42"/>
  <c r="BV18" i="42"/>
  <c r="BU18" i="42"/>
  <c r="BT18" i="42"/>
  <c r="BS18" i="42"/>
  <c r="BR18" i="42"/>
  <c r="BQ18" i="42"/>
  <c r="BP18" i="42"/>
  <c r="BO18" i="42"/>
  <c r="BN18" i="42"/>
  <c r="BM18" i="42"/>
  <c r="BL18" i="42"/>
  <c r="BK18" i="42"/>
  <c r="BJ18" i="42"/>
  <c r="BI18" i="42"/>
  <c r="BH18" i="42"/>
  <c r="AZ18" i="42"/>
  <c r="AY18" i="42"/>
  <c r="AX18" i="42"/>
  <c r="CA17" i="42"/>
  <c r="BZ17" i="42"/>
  <c r="BY17" i="42"/>
  <c r="BX17" i="42"/>
  <c r="BW17" i="42"/>
  <c r="BV17" i="42"/>
  <c r="BU17" i="42"/>
  <c r="BT17" i="42"/>
  <c r="BS17" i="42"/>
  <c r="BR17" i="42"/>
  <c r="BQ17" i="42"/>
  <c r="BP17" i="42"/>
  <c r="BO17" i="42"/>
  <c r="BN17" i="42"/>
  <c r="BM17" i="42"/>
  <c r="BL17" i="42"/>
  <c r="BK17" i="42"/>
  <c r="BJ17" i="42"/>
  <c r="BI17" i="42"/>
  <c r="BH17" i="42"/>
  <c r="AZ17" i="42"/>
  <c r="AY17" i="42"/>
  <c r="AX17" i="42"/>
  <c r="CA16" i="42"/>
  <c r="BZ16" i="42"/>
  <c r="BY16" i="42"/>
  <c r="BX16" i="42"/>
  <c r="BW16" i="42"/>
  <c r="BV16" i="42"/>
  <c r="BU16" i="42"/>
  <c r="BT16" i="42"/>
  <c r="BS16" i="42"/>
  <c r="BR16" i="42"/>
  <c r="BQ16" i="42"/>
  <c r="BP16" i="42"/>
  <c r="BO16" i="42"/>
  <c r="BN16" i="42"/>
  <c r="BM16" i="42"/>
  <c r="BL16" i="42"/>
  <c r="BK16" i="42"/>
  <c r="BJ16" i="42"/>
  <c r="BI16" i="42"/>
  <c r="BH16" i="42"/>
  <c r="AZ16" i="42"/>
  <c r="AY16" i="42"/>
  <c r="AX16" i="42"/>
  <c r="CA15" i="42"/>
  <c r="BZ15" i="42"/>
  <c r="BY15" i="42"/>
  <c r="BX15" i="42"/>
  <c r="BW15" i="42"/>
  <c r="BV15" i="42"/>
  <c r="BU15" i="42"/>
  <c r="BT15" i="42"/>
  <c r="BS15" i="42"/>
  <c r="BR15" i="42"/>
  <c r="BQ15" i="42"/>
  <c r="BP15" i="42"/>
  <c r="BO15" i="42"/>
  <c r="BN15" i="42"/>
  <c r="BM15" i="42"/>
  <c r="BL15" i="42"/>
  <c r="BK15" i="42"/>
  <c r="BJ15" i="42"/>
  <c r="BI15" i="42"/>
  <c r="BH15" i="42"/>
  <c r="AZ15" i="42"/>
  <c r="AY15" i="42"/>
  <c r="AX15" i="42"/>
  <c r="CA14" i="42"/>
  <c r="BZ14" i="42"/>
  <c r="BX14" i="42"/>
  <c r="BW14" i="42"/>
  <c r="BV14" i="42"/>
  <c r="BU14" i="42"/>
  <c r="BT14" i="42"/>
  <c r="BS14" i="42"/>
  <c r="BR14" i="42"/>
  <c r="BQ14" i="42"/>
  <c r="BP14" i="42"/>
  <c r="BO14" i="42"/>
  <c r="BN14" i="42"/>
  <c r="BM14" i="42"/>
  <c r="BL14" i="42"/>
  <c r="BK14" i="42"/>
  <c r="BJ14" i="42"/>
  <c r="BI14" i="42"/>
  <c r="BH14" i="42"/>
  <c r="AZ14" i="42"/>
  <c r="AY14" i="42"/>
  <c r="AW14" i="42"/>
  <c r="AV14" i="42"/>
  <c r="AU14" i="42"/>
  <c r="AT14" i="42"/>
  <c r="AS14" i="42"/>
  <c r="AR14" i="42"/>
  <c r="AQ14" i="42"/>
  <c r="AP14" i="42"/>
  <c r="AO14" i="42"/>
  <c r="AN14" i="42"/>
  <c r="AM14" i="42"/>
  <c r="AL14" i="42"/>
  <c r="AK14" i="42"/>
  <c r="AJ14" i="42"/>
  <c r="AI14" i="42"/>
  <c r="AH14" i="42"/>
  <c r="AG14" i="42"/>
  <c r="AF14" i="42"/>
  <c r="AE14" i="42"/>
  <c r="CA13" i="42"/>
  <c r="BZ13" i="42"/>
  <c r="BX13" i="42"/>
  <c r="BV13" i="42"/>
  <c r="BU13" i="42"/>
  <c r="BT13" i="42"/>
  <c r="BS13" i="42"/>
  <c r="BR13" i="42"/>
  <c r="BQ13" i="42"/>
  <c r="BP13" i="42"/>
  <c r="BO13" i="42"/>
  <c r="BN13" i="42"/>
  <c r="BM13" i="42"/>
  <c r="BL13" i="42"/>
  <c r="BK13" i="42"/>
  <c r="BJ13" i="42"/>
  <c r="BI13" i="42"/>
  <c r="BH13" i="42"/>
  <c r="AZ13" i="42"/>
  <c r="AY13" i="42"/>
  <c r="AW13" i="42"/>
  <c r="AU13" i="42"/>
  <c r="AT13" i="42"/>
  <c r="AS13" i="42"/>
  <c r="AR13" i="42"/>
  <c r="AQ13" i="42"/>
  <c r="AP13" i="42"/>
  <c r="AO13" i="42"/>
  <c r="AN13" i="42"/>
  <c r="AM13" i="42"/>
  <c r="AL13" i="42"/>
  <c r="AK13" i="42"/>
  <c r="AJ13" i="42"/>
  <c r="AI13" i="42"/>
  <c r="AH13" i="42"/>
  <c r="AG13" i="42"/>
  <c r="AF13" i="42"/>
  <c r="AE13" i="42"/>
  <c r="CA12" i="42"/>
  <c r="BZ12" i="42"/>
  <c r="BX12" i="42"/>
  <c r="BV12" i="42"/>
  <c r="BU12" i="42"/>
  <c r="BT12" i="42"/>
  <c r="BS12" i="42"/>
  <c r="BR12" i="42"/>
  <c r="BQ12" i="42"/>
  <c r="BP12" i="42"/>
  <c r="BO12" i="42"/>
  <c r="BM12" i="42"/>
  <c r="BL12" i="42"/>
  <c r="BK12" i="42"/>
  <c r="BI12" i="42"/>
  <c r="BH12" i="42"/>
  <c r="AZ12" i="42"/>
  <c r="AY12" i="42"/>
  <c r="AW12" i="42"/>
  <c r="AU12" i="42"/>
  <c r="AT12" i="42"/>
  <c r="AS12" i="42"/>
  <c r="AR12" i="42"/>
  <c r="AQ12" i="42"/>
  <c r="AP12" i="42"/>
  <c r="AO12" i="42"/>
  <c r="AN12" i="42"/>
  <c r="AL12" i="42"/>
  <c r="AK12" i="42"/>
  <c r="AJ12" i="42"/>
  <c r="AH12" i="42"/>
  <c r="AG12" i="42"/>
  <c r="AF12" i="42"/>
  <c r="AE12" i="42"/>
  <c r="CA11" i="42"/>
  <c r="BZ11" i="42"/>
  <c r="BX11" i="42"/>
  <c r="BW11" i="42"/>
  <c r="BV11" i="42"/>
  <c r="BU11" i="42"/>
  <c r="BT11" i="42"/>
  <c r="BS11" i="42"/>
  <c r="BR11" i="42"/>
  <c r="BQ11" i="42"/>
  <c r="BP11" i="42"/>
  <c r="BO11" i="42"/>
  <c r="BM11" i="42"/>
  <c r="BK11" i="42"/>
  <c r="BI11" i="42"/>
  <c r="BH11" i="42"/>
  <c r="AZ11" i="42"/>
  <c r="AY11" i="42"/>
  <c r="AW11" i="42"/>
  <c r="AV11" i="42"/>
  <c r="AU11" i="42"/>
  <c r="AT11" i="42"/>
  <c r="AS11" i="42"/>
  <c r="AR11" i="42"/>
  <c r="AQ11" i="42"/>
  <c r="AP11" i="42"/>
  <c r="AO11" i="42"/>
  <c r="AN11" i="42"/>
  <c r="AL11" i="42"/>
  <c r="AJ11" i="42"/>
  <c r="AH11" i="42"/>
  <c r="AG11" i="42"/>
  <c r="AF11" i="42"/>
  <c r="AE11" i="42"/>
  <c r="AF10" i="42"/>
  <c r="AE10" i="42"/>
  <c r="AF9" i="42"/>
  <c r="AE9" i="42"/>
  <c r="AF8" i="42"/>
  <c r="AE8" i="42"/>
  <c r="BA8" i="42" s="1"/>
  <c r="AF7" i="42"/>
  <c r="AE7" i="42"/>
  <c r="AF6" i="42"/>
  <c r="AE6" i="42"/>
  <c r="BA6" i="42" s="1"/>
  <c r="AF5" i="42"/>
  <c r="AE5" i="42"/>
  <c r="AF4" i="42"/>
  <c r="AE3" i="42"/>
  <c r="AD3" i="42"/>
  <c r="AC3" i="42" s="1"/>
  <c r="BA14" i="42" l="1"/>
  <c r="BD14" i="42" s="1"/>
  <c r="CG14" i="42"/>
  <c r="BG14" i="42" s="1"/>
  <c r="BA12" i="42"/>
  <c r="BD12" i="42" s="1"/>
  <c r="AA3" i="42"/>
  <c r="CC6" i="42" s="1"/>
  <c r="CD6" i="42" s="1"/>
  <c r="BA10" i="42"/>
  <c r="BD10" i="42" s="1"/>
  <c r="BB5" i="42"/>
  <c r="BC5" i="42" s="1"/>
  <c r="BA5" i="42"/>
  <c r="BD5" i="42" s="1"/>
  <c r="BB9" i="42"/>
  <c r="BC9" i="42" s="1"/>
  <c r="BA9" i="42"/>
  <c r="BD9" i="42" s="1"/>
  <c r="CB9" i="42"/>
  <c r="CE9" i="42" s="1"/>
  <c r="BB7" i="42"/>
  <c r="BC7" i="42" s="1"/>
  <c r="BA7" i="42"/>
  <c r="BD7" i="42" s="1"/>
  <c r="CB7" i="42"/>
  <c r="CE7" i="42" s="1"/>
  <c r="BB13" i="42"/>
  <c r="BC13" i="42" s="1"/>
  <c r="BA13" i="42"/>
  <c r="BD13" i="42" s="1"/>
  <c r="CB13" i="42"/>
  <c r="CE13" i="42" s="1"/>
  <c r="CB5" i="42"/>
  <c r="CE5" i="42" s="1"/>
  <c r="BF11" i="42"/>
  <c r="BB11" i="42"/>
  <c r="BC11" i="42" s="1"/>
  <c r="CG11" i="42"/>
  <c r="BG11" i="42" s="1"/>
  <c r="BA11" i="42"/>
  <c r="BD11" i="42" s="1"/>
  <c r="Y11" i="42"/>
  <c r="CB11" i="42"/>
  <c r="CE11" i="42" s="1"/>
  <c r="AB11" i="42"/>
  <c r="AD13" i="42"/>
  <c r="AD11" i="42"/>
  <c r="AD9" i="42"/>
  <c r="AD7" i="42"/>
  <c r="AD5" i="42"/>
  <c r="AD4" i="42"/>
  <c r="AD14" i="42"/>
  <c r="AD12" i="42"/>
  <c r="AD10" i="42"/>
  <c r="AD8" i="42"/>
  <c r="AD6" i="42"/>
  <c r="BB6" i="42"/>
  <c r="BC6" i="42" s="1"/>
  <c r="BB8" i="42"/>
  <c r="BC8" i="42" s="1"/>
  <c r="BB10" i="42"/>
  <c r="BC10" i="42" s="1"/>
  <c r="BB12" i="42"/>
  <c r="BC12" i="42" s="1"/>
  <c r="BB14" i="42"/>
  <c r="BC14" i="42" s="1"/>
  <c r="BF14" i="42"/>
  <c r="BD6" i="42"/>
  <c r="CB6" i="42"/>
  <c r="CE6" i="42" s="1"/>
  <c r="BD8" i="42"/>
  <c r="CB8" i="42"/>
  <c r="CE8" i="42" s="1"/>
  <c r="CB10" i="42"/>
  <c r="CE10" i="42" s="1"/>
  <c r="CB12" i="42"/>
  <c r="CE12" i="42" s="1"/>
  <c r="CB14" i="42"/>
  <c r="CE14" i="42" s="1"/>
  <c r="CC11" i="42" l="1"/>
  <c r="CD11" i="42" s="1"/>
  <c r="CC13" i="42"/>
  <c r="CD13" i="42" s="1"/>
  <c r="CC14" i="42"/>
  <c r="CD14" i="42" s="1"/>
  <c r="CC12" i="42"/>
  <c r="CD12" i="42" s="1"/>
  <c r="CC5" i="42"/>
  <c r="CD5" i="42" s="1"/>
  <c r="CC7" i="42"/>
  <c r="CD7" i="42" s="1"/>
  <c r="CC9" i="42"/>
  <c r="CD9" i="42" s="1"/>
  <c r="CC8" i="42"/>
  <c r="CD8" i="42" s="1"/>
  <c r="CC10" i="42"/>
  <c r="CD10" i="42" s="1"/>
  <c r="AY4" i="42"/>
  <c r="AU4" i="42"/>
  <c r="AU5" i="42" s="1"/>
  <c r="AQ4" i="42"/>
  <c r="AQ5" i="42" s="1"/>
  <c r="AM4" i="42"/>
  <c r="AI4" i="42"/>
  <c r="AI6" i="42" s="1"/>
  <c r="AX4" i="42"/>
  <c r="AT4" i="42"/>
  <c r="AT5" i="42" s="1"/>
  <c r="AP4" i="42"/>
  <c r="AL4" i="42"/>
  <c r="BM6" i="42" s="1"/>
  <c r="AZ4" i="42"/>
  <c r="AR4" i="42"/>
  <c r="BS5" i="42" s="1"/>
  <c r="AJ4" i="42"/>
  <c r="BK5" i="42" s="1"/>
  <c r="AK4" i="42"/>
  <c r="AK9" i="42" s="1"/>
  <c r="AW4" i="42"/>
  <c r="AO4" i="42"/>
  <c r="BP6" i="42" s="1"/>
  <c r="AH4" i="42"/>
  <c r="AH5" i="42" s="1"/>
  <c r="AV4" i="42"/>
  <c r="AN4" i="42"/>
  <c r="AN9" i="42" s="1"/>
  <c r="AG4" i="42"/>
  <c r="BH5" i="42" s="1"/>
  <c r="AS4" i="42"/>
  <c r="AK11" i="42"/>
  <c r="BL11" i="42"/>
  <c r="AJ6" i="42"/>
  <c r="BK6" i="42"/>
  <c r="AL6" i="42"/>
  <c r="AM9" i="42"/>
  <c r="BN5" i="42"/>
  <c r="BU5" i="42"/>
  <c r="BI5" i="42"/>
  <c r="AS5" i="42"/>
  <c r="AG5" i="42"/>
  <c r="AI5" i="42"/>
  <c r="BT5" i="42"/>
  <c r="AJ5" i="42"/>
  <c r="AH6" i="42" l="1"/>
  <c r="AM5" i="42"/>
  <c r="BN12" i="42"/>
  <c r="BN11" i="42"/>
  <c r="AM11" i="42"/>
  <c r="AM12" i="42"/>
  <c r="AI12" i="42"/>
  <c r="AI11" i="42"/>
  <c r="BJ12" i="42"/>
  <c r="BJ11" i="42"/>
  <c r="BL5" i="42"/>
  <c r="BR5" i="42"/>
  <c r="BP9" i="42"/>
  <c r="AZ10" i="42"/>
  <c r="AZ9" i="42"/>
  <c r="CA10" i="42"/>
  <c r="CA9" i="42"/>
  <c r="AY5" i="42"/>
  <c r="BZ5" i="42"/>
  <c r="AR5" i="42"/>
  <c r="BI4" i="42"/>
  <c r="BI10" i="42"/>
  <c r="AH10" i="42"/>
  <c r="BI9" i="42"/>
  <c r="BI6" i="42"/>
  <c r="BV5" i="42"/>
  <c r="AX13" i="42"/>
  <c r="AX12" i="42"/>
  <c r="AX11" i="42"/>
  <c r="BY13" i="42"/>
  <c r="BY12" i="42"/>
  <c r="BY11" i="42"/>
  <c r="BY14" i="42"/>
  <c r="AB14" i="42" s="1"/>
  <c r="AX14" i="42"/>
  <c r="Y14" i="42" s="1"/>
  <c r="BW5" i="42"/>
  <c r="BW12" i="42"/>
  <c r="AV12" i="42"/>
  <c r="BW13" i="42"/>
  <c r="AV13" i="42"/>
  <c r="AK5" i="42"/>
  <c r="BL4" i="42"/>
  <c r="BL6" i="42"/>
  <c r="AK10" i="42"/>
  <c r="BL10" i="42"/>
  <c r="AK6" i="42"/>
  <c r="BJ4" i="42"/>
  <c r="BJ7" i="42"/>
  <c r="AI10" i="42"/>
  <c r="AI7" i="42"/>
  <c r="BJ10" i="42"/>
  <c r="BL9" i="42"/>
  <c r="BJ9" i="42"/>
  <c r="BK4" i="42"/>
  <c r="BK10" i="42"/>
  <c r="AJ10" i="42"/>
  <c r="BK8" i="42"/>
  <c r="AJ9" i="42"/>
  <c r="AJ8" i="42"/>
  <c r="BK9" i="42"/>
  <c r="BJ8" i="42"/>
  <c r="BJ5" i="42"/>
  <c r="AI9" i="42"/>
  <c r="BJ6" i="42"/>
  <c r="AG8" i="42"/>
  <c r="AG10" i="42"/>
  <c r="BH10" i="42"/>
  <c r="AG9" i="42"/>
  <c r="BH9" i="42"/>
  <c r="CA4" i="42"/>
  <c r="AZ8" i="42"/>
  <c r="CA7" i="42"/>
  <c r="AZ6" i="42"/>
  <c r="CA5" i="42"/>
  <c r="CA8" i="42"/>
  <c r="AZ7" i="42"/>
  <c r="CA6" i="42"/>
  <c r="AZ5" i="42"/>
  <c r="BZ4" i="42"/>
  <c r="BZ10" i="42"/>
  <c r="BZ9" i="42"/>
  <c r="BZ8" i="42"/>
  <c r="BZ7" i="42"/>
  <c r="BZ6" i="42"/>
  <c r="AY10" i="42"/>
  <c r="AY9" i="42"/>
  <c r="AY8" i="42"/>
  <c r="AY7" i="42"/>
  <c r="AY6" i="42"/>
  <c r="BY4" i="42"/>
  <c r="BY9" i="42"/>
  <c r="AX7" i="42"/>
  <c r="BY10" i="42"/>
  <c r="AX10" i="42"/>
  <c r="BY8" i="42"/>
  <c r="AX8" i="42"/>
  <c r="BY6" i="42"/>
  <c r="AX6" i="42"/>
  <c r="BY7" i="42"/>
  <c r="BY5" i="42"/>
  <c r="AX5" i="42"/>
  <c r="AX9" i="42"/>
  <c r="BX4" i="42"/>
  <c r="BX7" i="42"/>
  <c r="BX9" i="42"/>
  <c r="AW5" i="42"/>
  <c r="BX10" i="42"/>
  <c r="BX8" i="42"/>
  <c r="BX6" i="42"/>
  <c r="BX5" i="42"/>
  <c r="AW10" i="42"/>
  <c r="AW9" i="42"/>
  <c r="AW8" i="42"/>
  <c r="AW7" i="42"/>
  <c r="AW6" i="42"/>
  <c r="AV5" i="42"/>
  <c r="BW4" i="42"/>
  <c r="AV10" i="42"/>
  <c r="BW9" i="42"/>
  <c r="AV8" i="42"/>
  <c r="BW7" i="42"/>
  <c r="AV6" i="42"/>
  <c r="BW10" i="42"/>
  <c r="AV9" i="42"/>
  <c r="BW8" i="42"/>
  <c r="AV7" i="42"/>
  <c r="BW6" i="42"/>
  <c r="BV4" i="42"/>
  <c r="AU9" i="42"/>
  <c r="AU7" i="42"/>
  <c r="AU6" i="42"/>
  <c r="BV10" i="42"/>
  <c r="BV7" i="42"/>
  <c r="BV6" i="42"/>
  <c r="AU8" i="42"/>
  <c r="BV8" i="42"/>
  <c r="AU10" i="42"/>
  <c r="BV9" i="42"/>
  <c r="BU4" i="42"/>
  <c r="BU10" i="42"/>
  <c r="AT10" i="42"/>
  <c r="BU8" i="42"/>
  <c r="AT8" i="42"/>
  <c r="BU6" i="42"/>
  <c r="AT6" i="42"/>
  <c r="BU9" i="42"/>
  <c r="AT9" i="42"/>
  <c r="BU7" i="42"/>
  <c r="AT7" i="42"/>
  <c r="BT4" i="42"/>
  <c r="BT10" i="42"/>
  <c r="BT9" i="42"/>
  <c r="BT8" i="42"/>
  <c r="AS10" i="42"/>
  <c r="AS9" i="42"/>
  <c r="AS8" i="42"/>
  <c r="AS7" i="42"/>
  <c r="AS6" i="42"/>
  <c r="BT7" i="42"/>
  <c r="BT6" i="42"/>
  <c r="BS4" i="42"/>
  <c r="AR10" i="42"/>
  <c r="BS9" i="42"/>
  <c r="AR8" i="42"/>
  <c r="BS7" i="42"/>
  <c r="AR6" i="42"/>
  <c r="BS8" i="42"/>
  <c r="BS6" i="42"/>
  <c r="BS10" i="42"/>
  <c r="AR9" i="42"/>
  <c r="AR7" i="42"/>
  <c r="BR4" i="42"/>
  <c r="BR10" i="42"/>
  <c r="BR9" i="42"/>
  <c r="BR8" i="42"/>
  <c r="BR7" i="42"/>
  <c r="BR6" i="42"/>
  <c r="AQ10" i="42"/>
  <c r="AQ9" i="42"/>
  <c r="AQ8" i="42"/>
  <c r="AQ7" i="42"/>
  <c r="AQ6" i="42"/>
  <c r="BQ4" i="42"/>
  <c r="BQ10" i="42"/>
  <c r="AP10" i="42"/>
  <c r="AP5" i="42"/>
  <c r="AP9" i="42"/>
  <c r="BQ6" i="42"/>
  <c r="BQ5" i="42"/>
  <c r="BQ9" i="42"/>
  <c r="BP4" i="42"/>
  <c r="BP10" i="42"/>
  <c r="AO10" i="42"/>
  <c r="AO5" i="42"/>
  <c r="BO4" i="42"/>
  <c r="AN10" i="42"/>
  <c r="BO10" i="42"/>
  <c r="BO5" i="42"/>
  <c r="AN5" i="42"/>
  <c r="BN6" i="42"/>
  <c r="BN4" i="42"/>
  <c r="AM10" i="42"/>
  <c r="BN10" i="42"/>
  <c r="BM4" i="42"/>
  <c r="AL10" i="42"/>
  <c r="BM10" i="42"/>
  <c r="AL9" i="42"/>
  <c r="BM8" i="42"/>
  <c r="BM5" i="42"/>
  <c r="AL5" i="42"/>
  <c r="BM9" i="42"/>
  <c r="AL7" i="42"/>
  <c r="BO6" i="42"/>
  <c r="BO8" i="42"/>
  <c r="BO9" i="42"/>
  <c r="AK8" i="42"/>
  <c r="BL8" i="42"/>
  <c r="BL7" i="42"/>
  <c r="AG6" i="42"/>
  <c r="BH6" i="42"/>
  <c r="AP8" i="42"/>
  <c r="AM8" i="42"/>
  <c r="BO7" i="42"/>
  <c r="AO7" i="42"/>
  <c r="AH7" i="42"/>
  <c r="AE4" i="42"/>
  <c r="BH4" i="42"/>
  <c r="BI8" i="42"/>
  <c r="BP8" i="42"/>
  <c r="AJ7" i="42"/>
  <c r="BP7" i="42"/>
  <c r="BI7" i="42"/>
  <c r="CF11" i="42"/>
  <c r="AO8" i="42"/>
  <c r="AH8" i="42"/>
  <c r="BN8" i="42"/>
  <c r="AN8" i="42"/>
  <c r="AM7" i="42"/>
  <c r="AN7" i="42"/>
  <c r="AG7" i="42"/>
  <c r="BM7" i="42"/>
  <c r="AP7" i="42"/>
  <c r="BP5" i="42"/>
  <c r="AO9" i="42"/>
  <c r="AH9" i="42"/>
  <c r="BN9" i="42"/>
  <c r="AO6" i="42"/>
  <c r="AP6" i="42"/>
  <c r="AM6" i="42"/>
  <c r="AN6" i="42"/>
  <c r="Z11" i="42"/>
  <c r="BE11" i="42"/>
  <c r="X11" i="42"/>
  <c r="BQ8" i="42"/>
  <c r="AL8" i="42"/>
  <c r="AI8" i="42"/>
  <c r="BH8" i="42"/>
  <c r="BK7" i="42"/>
  <c r="BH7" i="42"/>
  <c r="AK7" i="42"/>
  <c r="BQ7" i="42"/>
  <c r="BN7" i="42"/>
  <c r="AC11" i="42" l="1"/>
  <c r="AA11" i="42"/>
  <c r="Y5" i="42"/>
  <c r="X14" i="42"/>
  <c r="Z14" i="42"/>
  <c r="BE14" i="42"/>
  <c r="CF14" i="42"/>
  <c r="AC14" i="42"/>
  <c r="AA14" i="42"/>
  <c r="AC13" i="42"/>
  <c r="AB13" i="42"/>
  <c r="CG13" i="42"/>
  <c r="BG13" i="42" s="1"/>
  <c r="CF13" i="42"/>
  <c r="AA13" i="42"/>
  <c r="X5" i="42"/>
  <c r="Y12" i="42"/>
  <c r="Z12" i="42"/>
  <c r="X12" i="42"/>
  <c r="BE12" i="42"/>
  <c r="BF12" i="42"/>
  <c r="CF12" i="42"/>
  <c r="AA12" i="42"/>
  <c r="AC12" i="42"/>
  <c r="AB12" i="42"/>
  <c r="CG12" i="42"/>
  <c r="BG12" i="42" s="1"/>
  <c r="Z13" i="42"/>
  <c r="X13" i="42"/>
  <c r="Y13" i="42"/>
  <c r="BF13" i="42"/>
  <c r="BE13" i="42"/>
  <c r="BF9" i="42"/>
  <c r="AB9" i="42"/>
  <c r="AC9" i="42"/>
  <c r="BF10" i="42"/>
  <c r="Y10" i="42"/>
  <c r="CG10" i="42"/>
  <c r="BG10" i="42" s="1"/>
  <c r="AB10" i="42"/>
  <c r="AB5" i="42"/>
  <c r="BE5" i="42"/>
  <c r="Z5" i="42"/>
  <c r="BF5" i="42"/>
  <c r="CF10" i="42"/>
  <c r="AA10" i="42"/>
  <c r="AC10" i="42"/>
  <c r="Z10" i="42"/>
  <c r="BE10" i="42"/>
  <c r="X10" i="42"/>
  <c r="CG9" i="42"/>
  <c r="BG9" i="42" s="1"/>
  <c r="CF9" i="42"/>
  <c r="Y8" i="42"/>
  <c r="CG5" i="42"/>
  <c r="BG5" i="42" s="1"/>
  <c r="Z9" i="42"/>
  <c r="BF8" i="42"/>
  <c r="AA9" i="42"/>
  <c r="CF5" i="42"/>
  <c r="X9" i="42"/>
  <c r="AA6" i="42"/>
  <c r="CG6" i="42"/>
  <c r="BG6" i="42" s="1"/>
  <c r="AC6" i="42"/>
  <c r="CF6" i="42"/>
  <c r="AB6" i="42"/>
  <c r="Z8" i="42"/>
  <c r="AA7" i="42"/>
  <c r="CF7" i="42"/>
  <c r="CG7" i="42"/>
  <c r="BG7" i="42" s="1"/>
  <c r="AC7" i="42"/>
  <c r="AB7" i="42"/>
  <c r="AA8" i="42"/>
  <c r="CG8" i="42"/>
  <c r="BG8" i="42" s="1"/>
  <c r="AC8" i="42"/>
  <c r="CF8" i="42"/>
  <c r="AB8" i="42"/>
  <c r="AA5" i="42"/>
  <c r="Y9" i="42"/>
  <c r="Z6" i="42"/>
  <c r="BE6" i="42"/>
  <c r="Y6" i="42"/>
  <c r="BF6" i="42"/>
  <c r="X6" i="42"/>
  <c r="BE8" i="42"/>
  <c r="BE7" i="42"/>
  <c r="X7" i="42"/>
  <c r="Z7" i="42"/>
  <c r="BF7" i="42"/>
  <c r="Y7" i="42"/>
  <c r="AC5" i="42"/>
  <c r="BE9" i="42"/>
  <c r="X8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0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0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0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0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0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0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0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0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0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0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sharedStrings.xml><?xml version="1.0" encoding="utf-8"?>
<sst xmlns="http://schemas.openxmlformats.org/spreadsheetml/2006/main" count="112" uniqueCount="99">
  <si>
    <t>Prøve nr</t>
  </si>
  <si>
    <t>M %</t>
  </si>
  <si>
    <t>M abs</t>
  </si>
  <si>
    <t>Relative avvik</t>
  </si>
  <si>
    <t>Absolutte avvik</t>
  </si>
  <si>
    <t>Bias-mål</t>
  </si>
  <si>
    <t>Total-mål</t>
  </si>
  <si>
    <t>% &gt; mål</t>
  </si>
  <si>
    <t>Analysekriterier</t>
  </si>
  <si>
    <t>Resultater</t>
  </si>
  <si>
    <t>B</t>
  </si>
  <si>
    <t>CI</t>
  </si>
  <si>
    <t>K</t>
  </si>
  <si>
    <t>M</t>
  </si>
  <si>
    <t>Tid 0</t>
  </si>
  <si>
    <t>Tid 1</t>
  </si>
  <si>
    <t>Tid 2</t>
  </si>
  <si>
    <t>Tid 3</t>
  </si>
  <si>
    <t>-B</t>
  </si>
  <si>
    <t>-CI</t>
  </si>
  <si>
    <t>TEa</t>
  </si>
  <si>
    <t>-TEa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</si>
  <si>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</si>
  <si>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</si>
  <si>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</si>
  <si>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</si>
  <si>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</si>
  <si>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</si>
  <si>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</si>
  <si>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</si>
  <si>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</si>
  <si>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</si>
  <si>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</si>
  <si>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</si>
  <si>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</si>
  <si>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</si>
  <si>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</si>
  <si>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</si>
  <si>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</si>
  <si>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</si>
  <si>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</si>
  <si>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</si>
  <si>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</si>
  <si>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</si>
  <si>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</si>
  <si>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</si>
  <si>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</si>
  <si>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</si>
  <si>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4</t>
  </si>
  <si>
    <t>Betingelse 5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</si>
  <si>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</si>
  <si>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</si>
  <si>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</si>
  <si>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theme="3" tint="-0.499984740745262"/>
        <rFont val="Calibri"/>
        <family val="2"/>
      </rPr>
      <t>◦</t>
    </r>
    <r>
      <rPr>
        <sz val="12"/>
        <color theme="3" tint="-0.499984740745262"/>
        <rFont val="Arial"/>
        <family val="2"/>
      </rPr>
      <t>C)</t>
    </r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</si>
  <si>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</si>
  <si>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</si>
  <si>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</si>
  <si>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</si>
  <si>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</si>
  <si>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theme="3" tint="-0.499984740745262"/>
        <rFont val="Arial"/>
        <family val="2"/>
      </rPr>
      <t>3</t>
    </r>
    <r>
      <rPr>
        <sz val="12"/>
        <color theme="3" tint="-0.499984740745262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</si>
  <si>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</si>
  <si>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</si>
  <si>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</si>
  <si>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</si>
  <si>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</si>
  <si>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</si>
  <si>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</si>
  <si>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</si>
  <si>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Ikke skriv I dette arket!</t>
  </si>
  <si>
    <t>Architect i2000SR</t>
  </si>
  <si>
    <t>Immunologisk metode</t>
  </si>
  <si>
    <t>romtemp.</t>
  </si>
  <si>
    <t>10 min.</t>
  </si>
  <si>
    <r>
      <t>20</t>
    </r>
    <r>
      <rPr>
        <sz val="12"/>
        <color theme="3" tint="-0.499984740745262"/>
        <rFont val="Calibri"/>
        <family val="2"/>
      </rPr>
      <t>°</t>
    </r>
    <r>
      <rPr>
        <sz val="12"/>
        <color theme="3" tint="-0.499984740745262"/>
        <rFont val="Arial"/>
        <family val="2"/>
      </rPr>
      <t>C</t>
    </r>
  </si>
  <si>
    <t xml:space="preserve">                                 Rita Sannes Markussen. Rita.sannes@so-hf.no </t>
  </si>
  <si>
    <t>Sykehuset Østfold Kalnes</t>
  </si>
  <si>
    <t>1 time</t>
  </si>
  <si>
    <t>96 t kjøl</t>
  </si>
  <si>
    <t>120t kjøl</t>
  </si>
  <si>
    <t>Temperatur etter analysering. 2-8◦C)</t>
  </si>
  <si>
    <t xml:space="preserve"> 2-8◦C</t>
  </si>
  <si>
    <t xml:space="preserve"> </t>
  </si>
  <si>
    <t>Aktivt B12</t>
  </si>
  <si>
    <t>144 t kjøl</t>
  </si>
  <si>
    <t>Architect i2000SR aktivtB12 reagens</t>
  </si>
  <si>
    <t>X</t>
  </si>
  <si>
    <t>Holdbarhet i serum oppbevart på prøveglass med separatorgel og clot aktivator</t>
  </si>
  <si>
    <t>Betingelse 1</t>
  </si>
  <si>
    <t>Betingelse 2</t>
  </si>
  <si>
    <t>Betingelse 3</t>
  </si>
  <si>
    <t>innen 3 timer</t>
  </si>
  <si>
    <t xml:space="preserve"> innen 1 time</t>
  </si>
  <si>
    <t>innen 1/2 time</t>
  </si>
  <si>
    <t xml:space="preserve">Vacuette 5ml serum  m/gel og clot aktivator. </t>
  </si>
  <si>
    <t>21.10-27.10-21</t>
  </si>
  <si>
    <r>
      <t>Vi godtar en holdbarhet på 6 dager i 2-8</t>
    </r>
    <r>
      <rPr>
        <sz val="11"/>
        <color theme="1"/>
        <rFont val="Calibri"/>
        <family val="2"/>
      </rPr>
      <t>°C.</t>
    </r>
  </si>
  <si>
    <t>Hensikten med studie er å se om serum som blir oppbevart på prøveglass med separatorgel og clot aktivator er holdbare utover det leverandøren sier, 16 timer i romtemp. og 3 dager i kjøleskap. Prøver ble tatt rutinemessig av ansatte på laboraoriet og  pasienter på sykehuset.  Når prøvene kom til laboratoriet ble de satt på track og  sentrifugert etter 30 min. Prøvene ble sentrifugert i 10 min og rekvirerte  analyser ble analysert. Deretter ble prøveglasset tatt av track og aktivt B12 ble rekvirert og analysert "Null prøven". Etter analysering ble prøven satt i kjøleskap. Etter 96 timer ble det tatt ut  0,3 ml serum av prøveglasset og  Aktivt B12 ble analysert. Prøveglasset ble så satt tilbake i kjøleskap. Vi gjorde det samme etter 120 og 144  timer. Resultatene ble plottet i et regneark og beregnet. Biaskravene og tilatt totalfeil er tatt fra studie i Scandinavian Journal of clinical and laboratory investigation, (link til artikkelen finnes i valideringsrapporten.)</t>
  </si>
  <si>
    <t>Godkjent av med.faglig. Ref. møte immunkjemi  20.01.2022</t>
  </si>
  <si>
    <t>22.01.22.  Rita Sannes Markussen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</si>
</sst>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\ %"/>
    <numFmt numFmtId="166" formatCode="_ * #,##0.000_ ;_ * \-#,##0.000_ ;_ * &quot;-&quot;??_ ;_ @_ "/>
    <numFmt numFmtId="167" formatCode="0.0"/>
    <numFmt numFmtId="168" formatCode="_ * #,##0.0_ ;_ * \-#,##0.0_ ;_ * &quot;-&quot;??_ ;_ @_ 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theme="3" tint="-0.499984740745262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12"/>
      <color theme="3" tint="-0.499984740745262"/>
      <name val="Calibri"/>
      <family val="2"/>
    </font>
    <font>
      <vertAlign val="superscript"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1"/>
      <name val="Calibri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/>
    <xf numFmtId="9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/>
    <xf numFmtId="0" fontId="2" fillId="2" borderId="2" xfId="0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0" fillId="0" borderId="0" xfId="0" applyNumberFormat="1"/>
    <xf numFmtId="165" fontId="2" fillId="4" borderId="2" xfId="0" applyNumberFormat="1" applyFont="1" applyFill="1" applyBorder="1" applyAlignment="1">
      <alignment vertical="center"/>
    </xf>
    <xf numFmtId="9" fontId="2" fillId="4" borderId="2" xfId="0" applyNumberFormat="1" applyFont="1" applyFill="1" applyBorder="1" applyAlignment="1">
      <alignment vertical="center"/>
    </xf>
    <xf numFmtId="0" fontId="2" fillId="4" borderId="2" xfId="0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6" fontId="5" fillId="0" borderId="1" xfId="2" applyNumberFormat="1" applyFont="1" applyFill="1" applyBorder="1" applyAlignment="1">
      <alignment vertical="center"/>
    </xf>
    <xf numFmtId="0" fontId="0" fillId="0" borderId="0" xfId="0" applyFill="1"/>
    <xf numFmtId="0" fontId="2" fillId="3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7" fontId="13" fillId="0" borderId="10" xfId="4" applyNumberFormat="1" applyFont="1" applyBorder="1" applyAlignment="1" applyProtection="1">
      <alignment horizontal="right"/>
      <protection locked="0"/>
    </xf>
    <xf numFmtId="167" fontId="13" fillId="0" borderId="11" xfId="4" applyNumberFormat="1" applyFont="1" applyBorder="1" applyAlignment="1" applyProtection="1">
      <alignment horizontal="right"/>
      <protection locked="0"/>
    </xf>
    <xf numFmtId="167" fontId="13" fillId="0" borderId="11" xfId="4" applyNumberFormat="1" applyFont="1" applyBorder="1" applyProtection="1">
      <protection locked="0"/>
    </xf>
    <xf numFmtId="167" fontId="13" fillId="0" borderId="12" xfId="4" applyNumberFormat="1" applyFont="1" applyBorder="1" applyAlignment="1" applyProtection="1">
      <alignment horizontal="right"/>
      <protection locked="0"/>
    </xf>
    <xf numFmtId="167" fontId="13" fillId="0" borderId="9" xfId="4" applyNumberFormat="1" applyFont="1" applyBorder="1" applyAlignment="1" applyProtection="1">
      <alignment horizontal="right"/>
      <protection locked="0"/>
    </xf>
    <xf numFmtId="167" fontId="13" fillId="0" borderId="9" xfId="4" applyNumberFormat="1" applyFont="1" applyBorder="1" applyProtection="1">
      <protection locked="0"/>
    </xf>
    <xf numFmtId="0" fontId="2" fillId="0" borderId="6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vertical="center"/>
    </xf>
    <xf numFmtId="168" fontId="2" fillId="0" borderId="1" xfId="2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9" fontId="8" fillId="0" borderId="0" xfId="0" applyNumberFormat="1" applyFont="1" applyFill="1"/>
    <xf numFmtId="0" fontId="2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165" fontId="2" fillId="5" borderId="2" xfId="0" applyNumberFormat="1" applyFont="1" applyFill="1" applyBorder="1" applyAlignment="1">
      <alignment vertical="center"/>
    </xf>
    <xf numFmtId="165" fontId="5" fillId="5" borderId="1" xfId="1" applyNumberFormat="1" applyFont="1" applyFill="1" applyBorder="1" applyAlignment="1">
      <alignment vertical="center"/>
    </xf>
    <xf numFmtId="9" fontId="2" fillId="5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vertical="center"/>
    </xf>
    <xf numFmtId="166" fontId="5" fillId="5" borderId="1" xfId="2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9" fontId="8" fillId="5" borderId="0" xfId="0" applyNumberFormat="1" applyFont="1" applyFill="1"/>
    <xf numFmtId="0" fontId="2" fillId="5" borderId="0" xfId="0" applyFont="1" applyFill="1"/>
    <xf numFmtId="9" fontId="5" fillId="5" borderId="0" xfId="0" applyNumberFormat="1" applyFont="1" applyFill="1" applyAlignment="1">
      <alignment vertical="center"/>
    </xf>
    <xf numFmtId="165" fontId="2" fillId="5" borderId="0" xfId="0" applyNumberFormat="1" applyFont="1" applyFill="1"/>
    <xf numFmtId="2" fontId="0" fillId="5" borderId="0" xfId="0" applyNumberFormat="1" applyFill="1"/>
    <xf numFmtId="0" fontId="0" fillId="5" borderId="0" xfId="0" applyFill="1"/>
    <xf numFmtId="0" fontId="2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quotePrefix="1" applyFont="1" applyBorder="1"/>
    <xf numFmtId="168" fontId="2" fillId="0" borderId="1" xfId="0" applyNumberFormat="1" applyFont="1" applyBorder="1"/>
    <xf numFmtId="9" fontId="2" fillId="0" borderId="1" xfId="1" applyFont="1" applyBorder="1"/>
    <xf numFmtId="0" fontId="2" fillId="0" borderId="1" xfId="0" applyNumberFormat="1" applyFont="1" applyBorder="1"/>
    <xf numFmtId="0" fontId="2" fillId="0" borderId="1" xfId="1" applyNumberFormat="1" applyFont="1" applyBorder="1"/>
    <xf numFmtId="0" fontId="2" fillId="0" borderId="1" xfId="2" applyNumberFormat="1" applyFont="1" applyBorder="1"/>
    <xf numFmtId="165" fontId="2" fillId="0" borderId="7" xfId="0" applyNumberFormat="1" applyFont="1" applyFill="1" applyBorder="1" applyAlignment="1">
      <alignment vertical="center"/>
    </xf>
    <xf numFmtId="165" fontId="5" fillId="0" borderId="6" xfId="1" applyNumberFormat="1" applyFont="1" applyFill="1" applyBorder="1" applyAlignment="1">
      <alignment vertical="center"/>
    </xf>
    <xf numFmtId="9" fontId="2" fillId="0" borderId="7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166" fontId="5" fillId="0" borderId="6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Fill="1" applyBorder="1"/>
    <xf numFmtId="0" fontId="1" fillId="0" borderId="0" xfId="0" applyFont="1" applyFill="1" applyBorder="1"/>
    <xf numFmtId="9" fontId="2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9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165" fontId="2" fillId="0" borderId="0" xfId="0" applyNumberFormat="1" applyFont="1" applyFill="1" applyBorder="1"/>
    <xf numFmtId="2" fontId="0" fillId="0" borderId="0" xfId="0" applyNumberFormat="1" applyFill="1" applyBorder="1"/>
    <xf numFmtId="0" fontId="2" fillId="5" borderId="0" xfId="0" applyFont="1" applyFill="1" applyBorder="1"/>
    <xf numFmtId="0" fontId="2" fillId="3" borderId="0" xfId="0" applyFont="1" applyFill="1"/>
    <xf numFmtId="0" fontId="2" fillId="0" borderId="6" xfId="0" applyFont="1" applyFill="1" applyBorder="1" applyAlignment="1">
      <alignment horizontal="center" wrapText="1"/>
    </xf>
    <xf numFmtId="0" fontId="12" fillId="3" borderId="1" xfId="3" applyFont="1" applyFill="1" applyBorder="1" applyAlignment="1" applyProtection="1">
      <alignment horizontal="right"/>
    </xf>
    <xf numFmtId="168" fontId="2" fillId="6" borderId="1" xfId="2" applyNumberFormat="1" applyFont="1" applyFill="1" applyBorder="1" applyAlignment="1">
      <alignment vertical="center"/>
    </xf>
    <xf numFmtId="9" fontId="2" fillId="6" borderId="1" xfId="1" applyNumberFormat="1" applyFont="1" applyFill="1" applyBorder="1" applyAlignment="1">
      <alignment vertical="center"/>
    </xf>
    <xf numFmtId="9" fontId="2" fillId="5" borderId="13" xfId="1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2" fontId="2" fillId="0" borderId="1" xfId="0" applyNumberFormat="1" applyFont="1" applyBorder="1"/>
    <xf numFmtId="0" fontId="2" fillId="6" borderId="1" xfId="0" applyFont="1" applyFill="1" applyBorder="1"/>
    <xf numFmtId="168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8" fillId="0" borderId="1" xfId="2" applyFont="1" applyBorder="1"/>
    <xf numFmtId="0" fontId="2" fillId="0" borderId="1" xfId="0" applyNumberFormat="1" applyFont="1" applyBorder="1" applyAlignment="1">
      <alignment vertical="center" wrapText="1"/>
    </xf>
    <xf numFmtId="0" fontId="0" fillId="3" borderId="0" xfId="0" applyFill="1"/>
    <xf numFmtId="0" fontId="17" fillId="3" borderId="0" xfId="0" applyFont="1" applyFill="1"/>
    <xf numFmtId="0" fontId="18" fillId="7" borderId="1" xfId="0" applyFont="1" applyFill="1" applyBorder="1"/>
    <xf numFmtId="0" fontId="0" fillId="7" borderId="2" xfId="0" applyFill="1" applyBorder="1" applyAlignment="1"/>
    <xf numFmtId="0" fontId="0" fillId="7" borderId="4" xfId="0" applyFill="1" applyBorder="1" applyAlignment="1"/>
    <xf numFmtId="0" fontId="0" fillId="7" borderId="5" xfId="0" applyFill="1" applyBorder="1" applyAlignment="1"/>
    <xf numFmtId="0" fontId="19" fillId="7" borderId="1" xfId="0" applyFont="1" applyFill="1" applyBorder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3" fillId="7" borderId="1" xfId="0" applyFont="1" applyFill="1" applyBorder="1"/>
    <xf numFmtId="0" fontId="23" fillId="3" borderId="0" xfId="0" applyFont="1" applyFill="1" applyBorder="1"/>
    <xf numFmtId="0" fontId="23" fillId="7" borderId="1" xfId="0" applyFont="1" applyFill="1" applyBorder="1" applyAlignment="1">
      <alignment horizontal="center"/>
    </xf>
    <xf numFmtId="0" fontId="23" fillId="2" borderId="1" xfId="0" applyFont="1" applyFill="1" applyBorder="1"/>
    <xf numFmtId="0" fontId="23" fillId="2" borderId="2" xfId="0" applyFont="1" applyFill="1" applyBorder="1" applyAlignment="1"/>
    <xf numFmtId="0" fontId="23" fillId="2" borderId="5" xfId="0" applyFont="1" applyFill="1" applyBorder="1" applyAlignment="1"/>
    <xf numFmtId="0" fontId="23" fillId="2" borderId="2" xfId="0" applyFont="1" applyFill="1" applyBorder="1"/>
    <xf numFmtId="0" fontId="23" fillId="2" borderId="4" xfId="0" applyFont="1" applyFill="1" applyBorder="1"/>
    <xf numFmtId="0" fontId="23" fillId="2" borderId="5" xfId="0" applyFont="1" applyFill="1" applyBorder="1"/>
    <xf numFmtId="0" fontId="24" fillId="2" borderId="1" xfId="0" applyFont="1" applyFill="1" applyBorder="1"/>
    <xf numFmtId="0" fontId="23" fillId="2" borderId="6" xfId="0" applyFont="1" applyFill="1" applyBorder="1"/>
    <xf numFmtId="0" fontId="23" fillId="7" borderId="6" xfId="0" applyFont="1" applyFill="1" applyBorder="1"/>
    <xf numFmtId="0" fontId="23" fillId="2" borderId="17" xfId="0" applyFont="1" applyFill="1" applyBorder="1"/>
    <xf numFmtId="0" fontId="23" fillId="2" borderId="18" xfId="0" applyFont="1" applyFill="1" applyBorder="1"/>
    <xf numFmtId="0" fontId="23" fillId="2" borderId="19" xfId="0" applyFont="1" applyFill="1" applyBorder="1"/>
    <xf numFmtId="0" fontId="23" fillId="2" borderId="20" xfId="0" applyFont="1" applyFill="1" applyBorder="1"/>
    <xf numFmtId="0" fontId="23" fillId="7" borderId="21" xfId="0" applyFont="1" applyFill="1" applyBorder="1"/>
    <xf numFmtId="0" fontId="23" fillId="2" borderId="22" xfId="0" applyFont="1" applyFill="1" applyBorder="1"/>
    <xf numFmtId="0" fontId="23" fillId="7" borderId="23" xfId="0" applyFont="1" applyFill="1" applyBorder="1"/>
    <xf numFmtId="0" fontId="23" fillId="7" borderId="24" xfId="0" applyFont="1" applyFill="1" applyBorder="1"/>
    <xf numFmtId="0" fontId="23" fillId="2" borderId="25" xfId="0" applyFont="1" applyFill="1" applyBorder="1"/>
    <xf numFmtId="0" fontId="17" fillId="7" borderId="26" xfId="0" applyFont="1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7" borderId="0" xfId="0" applyFill="1" applyBorder="1"/>
    <xf numFmtId="0" fontId="0" fillId="7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27" fillId="3" borderId="0" xfId="0" applyFont="1" applyFill="1"/>
    <xf numFmtId="0" fontId="27" fillId="7" borderId="26" xfId="0" applyFont="1" applyFill="1" applyBorder="1"/>
    <xf numFmtId="0" fontId="28" fillId="3" borderId="1" xfId="3" applyFont="1" applyFill="1" applyBorder="1" applyAlignment="1" applyProtection="1">
      <protection locked="0"/>
    </xf>
    <xf numFmtId="0" fontId="23" fillId="7" borderId="6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23" fillId="7" borderId="23" xfId="0" applyFont="1" applyFill="1" applyBorder="1" applyAlignment="1">
      <alignment horizontal="center"/>
    </xf>
    <xf numFmtId="0" fontId="23" fillId="2" borderId="25" xfId="0" applyFont="1" applyFill="1" applyBorder="1" applyAlignment="1">
      <alignment horizontal="center"/>
    </xf>
    <xf numFmtId="49" fontId="23" fillId="7" borderId="1" xfId="0" applyNumberFormat="1" applyFont="1" applyFill="1" applyBorder="1" applyAlignment="1">
      <alignment horizontal="center"/>
    </xf>
    <xf numFmtId="165" fontId="30" fillId="3" borderId="2" xfId="0" applyNumberFormat="1" applyFont="1" applyFill="1" applyBorder="1" applyAlignment="1">
      <alignment horizontal="center"/>
    </xf>
    <xf numFmtId="0" fontId="31" fillId="7" borderId="0" xfId="0" applyFont="1" applyFill="1"/>
    <xf numFmtId="1" fontId="13" fillId="3" borderId="1" xfId="4" applyNumberFormat="1" applyFont="1" applyFill="1" applyBorder="1" applyAlignment="1" applyProtection="1">
      <alignment horizontal="center"/>
      <protection locked="0"/>
    </xf>
    <xf numFmtId="167" fontId="13" fillId="3" borderId="1" xfId="4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33" fillId="7" borderId="1" xfId="0" applyFont="1" applyFill="1" applyBorder="1"/>
    <xf numFmtId="0" fontId="8" fillId="0" borderId="6" xfId="0" applyFont="1" applyFill="1" applyBorder="1" applyAlignment="1">
      <alignment horizontal="center" wrapText="1"/>
    </xf>
    <xf numFmtId="1" fontId="34" fillId="3" borderId="1" xfId="4" applyNumberFormat="1" applyFont="1" applyFill="1" applyBorder="1" applyAlignment="1" applyProtection="1">
      <alignment horizontal="center"/>
      <protection locked="0"/>
    </xf>
    <xf numFmtId="0" fontId="35" fillId="7" borderId="29" xfId="0" applyFont="1" applyFill="1" applyBorder="1"/>
    <xf numFmtId="0" fontId="35" fillId="7" borderId="0" xfId="0" applyFont="1" applyFill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5" fontId="29" fillId="3" borderId="2" xfId="0" applyNumberFormat="1" applyFont="1" applyFill="1" applyBorder="1" applyAlignment="1">
      <alignment horizontal="center"/>
    </xf>
    <xf numFmtId="165" fontId="29" fillId="3" borderId="5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</cellXfs>
  <cellStyles count="6">
    <cellStyle name="Hyperkobling 2" xfId="5" xr:uid="{00000000-0005-0000-0000-000000000000}"/>
    <cellStyle name="Komma" xfId="2" builtinId="3"/>
    <cellStyle name="Normal" xfId="0" builtinId="0"/>
    <cellStyle name="Normal 2" xfId="3" xr:uid="{00000000-0005-0000-0000-000003000000}"/>
    <cellStyle name="Normal 3" xfId="4" xr:uid="{00000000-0005-0000-0000-000004000000}"/>
    <cellStyle name="Pros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33CC33"/>
      <color rgb="FFFF0000"/>
      <color rgb="FFFF0066"/>
      <color rgb="FFFF66FF"/>
      <color rgb="FF00CC99"/>
      <color rgb="FF0000FF"/>
      <color rgb="FF00FF00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'Aktivt B12'!$AG$3:$AG$4</c:f>
              <c:strCache>
                <c:ptCount val="2"/>
                <c:pt idx="0">
                  <c:v>1</c:v>
                </c:pt>
                <c:pt idx="1">
                  <c:v> 66.6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B12'!$AG$5:$AG$11</c:f>
              <c:numCache>
                <c:formatCode>0%</c:formatCode>
                <c:ptCount val="7"/>
                <c:pt idx="0">
                  <c:v>-5.7057057057056992E-2</c:v>
                </c:pt>
                <c:pt idx="1">
                  <c:v>3.0030030030030463E-3</c:v>
                </c:pt>
                <c:pt idx="2">
                  <c:v>2.7027027027027195E-2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0-4D6A-9288-23FA448CECA9}"/>
            </c:ext>
          </c:extLst>
        </c:ser>
        <c:ser>
          <c:idx val="1"/>
          <c:order val="1"/>
          <c:tx>
            <c:strRef>
              <c:f>'Aktivt B12'!$AH$3:$AH$4</c:f>
              <c:strCache>
                <c:ptCount val="2"/>
                <c:pt idx="0">
                  <c:v>2</c:v>
                </c:pt>
                <c:pt idx="1">
                  <c:v> 37.5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B12'!$AH$5:$AH$11</c:f>
              <c:numCache>
                <c:formatCode>0%</c:formatCode>
                <c:ptCount val="7"/>
                <c:pt idx="0">
                  <c:v>-6.133333333333324E-2</c:v>
                </c:pt>
                <c:pt idx="1">
                  <c:v>1.6000000000000014E-2</c:v>
                </c:pt>
                <c:pt idx="2">
                  <c:v>0.12533333333333352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0-4D6A-9288-23FA448CECA9}"/>
            </c:ext>
          </c:extLst>
        </c:ser>
        <c:ser>
          <c:idx val="2"/>
          <c:order val="2"/>
          <c:tx>
            <c:strRef>
              <c:f>'Aktivt B12'!$AI$3:$AI$4</c:f>
              <c:strCache>
                <c:ptCount val="2"/>
                <c:pt idx="0">
                  <c:v>3</c:v>
                </c:pt>
                <c:pt idx="1">
                  <c:v> 48.6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B12'!$AI$5:$AI$11</c:f>
              <c:numCache>
                <c:formatCode>0%</c:formatCode>
                <c:ptCount val="7"/>
                <c:pt idx="0">
                  <c:v>-0.12962962962962976</c:v>
                </c:pt>
                <c:pt idx="1">
                  <c:v>-6.7901234567901314E-2</c:v>
                </c:pt>
                <c:pt idx="2">
                  <c:v>-2.4691358024691468E-2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C0-4D6A-9288-23FA448CECA9}"/>
            </c:ext>
          </c:extLst>
        </c:ser>
        <c:ser>
          <c:idx val="3"/>
          <c:order val="3"/>
          <c:tx>
            <c:strRef>
              <c:f>'Aktivt B12'!$AJ$3:$AJ$4</c:f>
              <c:strCache>
                <c:ptCount val="2"/>
                <c:pt idx="0">
                  <c:v>4</c:v>
                </c:pt>
                <c:pt idx="1">
                  <c:v> 74.8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B12'!$AJ$5:$AJ$11</c:f>
              <c:numCache>
                <c:formatCode>0%</c:formatCode>
                <c:ptCount val="7"/>
                <c:pt idx="0">
                  <c:v>-8.2887700534759357E-2</c:v>
                </c:pt>
                <c:pt idx="1">
                  <c:v>2.0053475935828846E-2</c:v>
                </c:pt>
                <c:pt idx="2">
                  <c:v>-1.0695187165775333E-2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C0-4D6A-9288-23FA448CECA9}"/>
            </c:ext>
          </c:extLst>
        </c:ser>
        <c:ser>
          <c:idx val="4"/>
          <c:order val="4"/>
          <c:tx>
            <c:strRef>
              <c:f>'Aktivt B12'!$AK$3:$AK$4</c:f>
              <c:strCache>
                <c:ptCount val="2"/>
                <c:pt idx="0">
                  <c:v>5</c:v>
                </c:pt>
                <c:pt idx="1">
                  <c:v> 98.4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B12'!$AK$5:$AK$11</c:f>
              <c:numCache>
                <c:formatCode>0%</c:formatCode>
                <c:ptCount val="7"/>
                <c:pt idx="0">
                  <c:v>-6.7073170731707377E-2</c:v>
                </c:pt>
                <c:pt idx="1">
                  <c:v>3.1504065040650397E-2</c:v>
                </c:pt>
                <c:pt idx="2">
                  <c:v>7.0121951219512146E-2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C0-4D6A-9288-23FA448CECA9}"/>
            </c:ext>
          </c:extLst>
        </c:ser>
        <c:ser>
          <c:idx val="5"/>
          <c:order val="5"/>
          <c:tx>
            <c:strRef>
              <c:f>'Aktivt B12'!$AL$3:$AL$4</c:f>
              <c:strCache>
                <c:ptCount val="2"/>
                <c:pt idx="0">
                  <c:v>6</c:v>
                </c:pt>
                <c:pt idx="1">
                  <c:v> 78.9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B12'!$AL$5:$AL$11</c:f>
              <c:numCache>
                <c:formatCode>0%</c:formatCode>
                <c:ptCount val="7"/>
                <c:pt idx="0">
                  <c:v>-3.1685678073510748E-2</c:v>
                </c:pt>
                <c:pt idx="1">
                  <c:v>4.9429657794676674E-2</c:v>
                </c:pt>
                <c:pt idx="2">
                  <c:v>0.13307984790874516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C0-4D6A-9288-23FA448CECA9}"/>
            </c:ext>
          </c:extLst>
        </c:ser>
        <c:ser>
          <c:idx val="6"/>
          <c:order val="6"/>
          <c:tx>
            <c:strRef>
              <c:f>'Aktivt B12'!$AM$3:$AM$4</c:f>
              <c:strCache>
                <c:ptCount val="2"/>
                <c:pt idx="0">
                  <c:v>7</c:v>
                </c:pt>
                <c:pt idx="1">
                  <c:v> 51.6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B12'!$AM$5:$AM$11</c:f>
              <c:numCache>
                <c:formatCode>0%</c:formatCode>
                <c:ptCount val="7"/>
                <c:pt idx="0">
                  <c:v>-9.4961240310077466E-2</c:v>
                </c:pt>
                <c:pt idx="1">
                  <c:v>3.6821705426356655E-2</c:v>
                </c:pt>
                <c:pt idx="2">
                  <c:v>6.5891472868216949E-2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C0-4D6A-9288-23FA448CECA9}"/>
            </c:ext>
          </c:extLst>
        </c:ser>
        <c:ser>
          <c:idx val="7"/>
          <c:order val="7"/>
          <c:tx>
            <c:strRef>
              <c:f>'Aktivt B12'!$AN$3:$AN$4</c:f>
              <c:strCache>
                <c:ptCount val="2"/>
                <c:pt idx="0">
                  <c:v>8</c:v>
                </c:pt>
                <c:pt idx="1">
                  <c:v> 55.5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B12'!$AN$5:$AN$11</c:f>
              <c:numCache>
                <c:formatCode>0%</c:formatCode>
                <c:ptCount val="7"/>
                <c:pt idx="0">
                  <c:v>-1.9819819819819839E-2</c:v>
                </c:pt>
                <c:pt idx="1">
                  <c:v>7.2072072072071336E-3</c:v>
                </c:pt>
                <c:pt idx="2">
                  <c:v>8.4684684684684708E-2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C0-4D6A-9288-23FA448CECA9}"/>
            </c:ext>
          </c:extLst>
        </c:ser>
        <c:ser>
          <c:idx val="8"/>
          <c:order val="8"/>
          <c:tx>
            <c:strRef>
              <c:f>'Aktivt B12'!$AO$3:$AO$4</c:f>
              <c:strCache>
                <c:ptCount val="2"/>
                <c:pt idx="0">
                  <c:v>9</c:v>
                </c:pt>
                <c:pt idx="1">
                  <c:v> 98.5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B12'!$AO$5:$AO$11</c:f>
              <c:numCache>
                <c:formatCode>0%</c:formatCode>
                <c:ptCount val="7"/>
                <c:pt idx="0">
                  <c:v>-0.12994923857868013</c:v>
                </c:pt>
                <c:pt idx="1">
                  <c:v>3.654822335025365E-2</c:v>
                </c:pt>
                <c:pt idx="2">
                  <c:v>0.1106598984771574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C0-4D6A-9288-23FA448CECA9}"/>
            </c:ext>
          </c:extLst>
        </c:ser>
        <c:ser>
          <c:idx val="9"/>
          <c:order val="9"/>
          <c:tx>
            <c:strRef>
              <c:f>'Aktivt B12'!$AP$3:$AP$4</c:f>
              <c:strCache>
                <c:ptCount val="2"/>
                <c:pt idx="0">
                  <c:v>10</c:v>
                </c:pt>
                <c:pt idx="1">
                  <c:v> 17.5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B12'!$AP$5:$AP$11</c:f>
              <c:numCache>
                <c:formatCode>0%</c:formatCode>
                <c:ptCount val="7"/>
                <c:pt idx="0">
                  <c:v>-0.12571428571428567</c:v>
                </c:pt>
                <c:pt idx="1">
                  <c:v>5.7142857142857828E-3</c:v>
                </c:pt>
                <c:pt idx="2">
                  <c:v>1.7142857142857126E-2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C0-4D6A-9288-23FA448CECA9}"/>
            </c:ext>
          </c:extLst>
        </c:ser>
        <c:ser>
          <c:idx val="10"/>
          <c:order val="10"/>
          <c:tx>
            <c:strRef>
              <c:f>'Aktivt B12'!$AQ$3:$AQ$4</c:f>
              <c:strCache>
                <c:ptCount val="2"/>
                <c:pt idx="0">
                  <c:v>11</c:v>
                </c:pt>
                <c:pt idx="1">
                  <c:v> 42.8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B12'!$AQ$5:$AQ$11</c:f>
              <c:numCache>
                <c:formatCode>0%</c:formatCode>
                <c:ptCount val="7"/>
                <c:pt idx="0">
                  <c:v>-9.5794392523364413E-2</c:v>
                </c:pt>
                <c:pt idx="1">
                  <c:v>-9.3457943925233655E-3</c:v>
                </c:pt>
                <c:pt idx="2">
                  <c:v>-4.2056074766355089E-2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C0-4D6A-9288-23FA448CECA9}"/>
            </c:ext>
          </c:extLst>
        </c:ser>
        <c:ser>
          <c:idx val="11"/>
          <c:order val="11"/>
          <c:tx>
            <c:strRef>
              <c:f>'Aktivt B12'!$AR$3:$AR$4</c:f>
              <c:strCache>
                <c:ptCount val="2"/>
                <c:pt idx="0">
                  <c:v>12</c:v>
                </c:pt>
                <c:pt idx="1">
                  <c:v> 64.7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B12'!$AR$5:$AR$11</c:f>
              <c:numCache>
                <c:formatCode>0%</c:formatCode>
                <c:ptCount val="7"/>
                <c:pt idx="0">
                  <c:v>-7.1097372488408084E-2</c:v>
                </c:pt>
                <c:pt idx="1">
                  <c:v>-3.5548686244204042E-2</c:v>
                </c:pt>
                <c:pt idx="2">
                  <c:v>-9.2735703245750978E-3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C0-4D6A-9288-23FA448CECA9}"/>
            </c:ext>
          </c:extLst>
        </c:ser>
        <c:ser>
          <c:idx val="12"/>
          <c:order val="12"/>
          <c:tx>
            <c:strRef>
              <c:f>'Aktivt B12'!$AS$3:$AS$4</c:f>
              <c:strCache>
                <c:ptCount val="2"/>
                <c:pt idx="0">
                  <c:v>13</c:v>
                </c:pt>
                <c:pt idx="1">
                  <c:v> 53.6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B12'!$AS$5:$AS$11</c:f>
              <c:numCache>
                <c:formatCode>0%</c:formatCode>
                <c:ptCount val="7"/>
                <c:pt idx="0">
                  <c:v>-7.835820895522394E-2</c:v>
                </c:pt>
                <c:pt idx="1">
                  <c:v>-4.8507462686567138E-2</c:v>
                </c:pt>
                <c:pt idx="2">
                  <c:v>-1.3059701492537323E-2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C0-4D6A-9288-23FA448CECA9}"/>
            </c:ext>
          </c:extLst>
        </c:ser>
        <c:ser>
          <c:idx val="13"/>
          <c:order val="13"/>
          <c:tx>
            <c:strRef>
              <c:f>'Aktivt B12'!$AT$3:$AT$4</c:f>
              <c:strCache>
                <c:ptCount val="2"/>
                <c:pt idx="0">
                  <c:v>14</c:v>
                </c:pt>
                <c:pt idx="1">
                  <c:v> 103.1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B12'!$AT$5:$AT$11</c:f>
              <c:numCache>
                <c:formatCode>0%</c:formatCode>
                <c:ptCount val="7"/>
                <c:pt idx="0">
                  <c:v>-0.10669253152279345</c:v>
                </c:pt>
                <c:pt idx="1">
                  <c:v>-9.6023278370513943E-2</c:v>
                </c:pt>
                <c:pt idx="2">
                  <c:v>-2.8128031037827239E-2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C0-4D6A-9288-23FA448CECA9}"/>
            </c:ext>
          </c:extLst>
        </c:ser>
        <c:ser>
          <c:idx val="14"/>
          <c:order val="14"/>
          <c:tx>
            <c:strRef>
              <c:f>'Aktivt B12'!$AU$3:$AU$4</c:f>
              <c:strCache>
                <c:ptCount val="2"/>
                <c:pt idx="0">
                  <c:v>15</c:v>
                </c:pt>
                <c:pt idx="1">
                  <c:v> 78.5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B12'!$AU$5:$AU$11</c:f>
              <c:numCache>
                <c:formatCode>0%</c:formatCode>
                <c:ptCount val="7"/>
                <c:pt idx="0">
                  <c:v>-4.0764331210191074E-2</c:v>
                </c:pt>
                <c:pt idx="1">
                  <c:v>-2.9299363057324834E-2</c:v>
                </c:pt>
                <c:pt idx="2">
                  <c:v>5.3503184713375784E-2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6C0-4D6A-9288-23FA448CECA9}"/>
            </c:ext>
          </c:extLst>
        </c:ser>
        <c:ser>
          <c:idx val="15"/>
          <c:order val="15"/>
          <c:tx>
            <c:strRef>
              <c:f>'Aktivt B12'!$AV$3:$AV$4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C0-4D6A-9288-23FA448CECA9}"/>
            </c:ext>
          </c:extLst>
        </c:ser>
        <c:ser>
          <c:idx val="16"/>
          <c:order val="16"/>
          <c:tx>
            <c:strRef>
              <c:f>'Aktivt B12'!$AW$3:$AW$4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6C0-4D6A-9288-23FA448CECA9}"/>
            </c:ext>
          </c:extLst>
        </c:ser>
        <c:ser>
          <c:idx val="17"/>
          <c:order val="17"/>
          <c:tx>
            <c:strRef>
              <c:f>'Aktivt B12'!$AX$3:$AX$4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C0-4D6A-9288-23FA448CECA9}"/>
            </c:ext>
          </c:extLst>
        </c:ser>
        <c:ser>
          <c:idx val="18"/>
          <c:order val="18"/>
          <c:tx>
            <c:strRef>
              <c:f>'Aktivt B12'!$AY$3:$AY$4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C0-4D6A-9288-23FA448CECA9}"/>
            </c:ext>
          </c:extLst>
        </c:ser>
        <c:ser>
          <c:idx val="19"/>
          <c:order val="19"/>
          <c:tx>
            <c:strRef>
              <c:f>'Aktivt B12'!$AZ$3:$AZ$4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6C0-4D6A-9288-23FA448CECA9}"/>
            </c:ext>
          </c:extLst>
        </c:ser>
        <c:ser>
          <c:idx val="20"/>
          <c:order val="20"/>
          <c:tx>
            <c:strRef>
              <c:f>'Aktivt B12'!$BA$3:$BA$4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B12'!$BA$5:$BA$11</c:f>
              <c:numCache>
                <c:formatCode>0%</c:formatCode>
                <c:ptCount val="7"/>
                <c:pt idx="0">
                  <c:v>0.21099999999999999</c:v>
                </c:pt>
                <c:pt idx="1">
                  <c:v>0.21099999999999999</c:v>
                </c:pt>
                <c:pt idx="2">
                  <c:v>0.21099999999999999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6C0-4D6A-9288-23FA448CECA9}"/>
            </c:ext>
          </c:extLst>
        </c:ser>
        <c:ser>
          <c:idx val="21"/>
          <c:order val="21"/>
          <c:tx>
            <c:strRef>
              <c:f>'Aktivt B12'!$BB$3:$BB$4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B12'!$BB$5:$BB$11</c:f>
              <c:numCache>
                <c:formatCode>0%</c:formatCode>
                <c:ptCount val="7"/>
                <c:pt idx="0">
                  <c:v>0.104</c:v>
                </c:pt>
                <c:pt idx="1">
                  <c:v>0.104</c:v>
                </c:pt>
                <c:pt idx="2">
                  <c:v>0.104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C0-4D6A-9288-23FA448CECA9}"/>
            </c:ext>
          </c:extLst>
        </c:ser>
        <c:ser>
          <c:idx val="22"/>
          <c:order val="22"/>
          <c:tx>
            <c:strRef>
              <c:f>'Aktivt B12'!$BC$3:$BC$4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B12'!$BC$5:$BC$11</c:f>
              <c:numCache>
                <c:formatCode>0%</c:formatCode>
                <c:ptCount val="7"/>
                <c:pt idx="0">
                  <c:v>-0.104</c:v>
                </c:pt>
                <c:pt idx="1">
                  <c:v>-0.104</c:v>
                </c:pt>
                <c:pt idx="2">
                  <c:v>-0.104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C0-4D6A-9288-23FA448CECA9}"/>
            </c:ext>
          </c:extLst>
        </c:ser>
        <c:ser>
          <c:idx val="23"/>
          <c:order val="23"/>
          <c:tx>
            <c:strRef>
              <c:f>'Aktivt B12'!$BD$3:$BD$4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B12'!$BD$5:$BD$11</c:f>
              <c:numCache>
                <c:formatCode>0%</c:formatCode>
                <c:ptCount val="7"/>
                <c:pt idx="0">
                  <c:v>-0.21099999999999999</c:v>
                </c:pt>
                <c:pt idx="1">
                  <c:v>-0.21099999999999999</c:v>
                </c:pt>
                <c:pt idx="2">
                  <c:v>-0.21099999999999999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6C0-4D6A-9288-23FA448CECA9}"/>
            </c:ext>
          </c:extLst>
        </c:ser>
        <c:ser>
          <c:idx val="24"/>
          <c:order val="24"/>
          <c:tx>
            <c:strRef>
              <c:f>'Aktivt B12'!$BE$3:$BE$4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'Aktivt B12'!$BF$5:$BF$11</c:f>
                <c:numCache>
                  <c:formatCode>General</c:formatCode>
                  <c:ptCount val="7"/>
                  <c:pt idx="0">
                    <c:v>1.9216503949872163E-2</c:v>
                  </c:pt>
                  <c:pt idx="1">
                    <c:v>2.3327637609059617E-2</c:v>
                  </c:pt>
                  <c:pt idx="2">
                    <c:v>3.2644822210545793E-2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'Aktivt B12'!$BF$5:$BF$11</c:f>
                <c:numCache>
                  <c:formatCode>General</c:formatCode>
                  <c:ptCount val="7"/>
                  <c:pt idx="0">
                    <c:v>1.9216503949872163E-2</c:v>
                  </c:pt>
                  <c:pt idx="1">
                    <c:v>2.3327637609059617E-2</c:v>
                  </c:pt>
                  <c:pt idx="2">
                    <c:v>3.2644822210545793E-2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B12'!$BE$5:$BE$11</c:f>
              <c:numCache>
                <c:formatCode>0%</c:formatCode>
                <c:ptCount val="7"/>
                <c:pt idx="0">
                  <c:v>-7.9521199365522779E-2</c:v>
                </c:pt>
                <c:pt idx="1">
                  <c:v>-5.3562797231181628E-3</c:v>
                </c:pt>
                <c:pt idx="2">
                  <c:v>3.730268897087656E-2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C0-4D6A-9288-23FA448CE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1865463317743617E-2"/>
          <c:y val="6.509707746081683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'Aktivt B12'!$BH$3:$BH$4</c:f>
              <c:strCache>
                <c:ptCount val="2"/>
                <c:pt idx="0">
                  <c:v>1</c:v>
                </c:pt>
                <c:pt idx="1">
                  <c:v> 66.6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B12'!$BH$5:$BH$11</c:f>
              <c:numCache>
                <c:formatCode>General</c:formatCode>
                <c:ptCount val="7"/>
                <c:pt idx="0">
                  <c:v>-3.7999999999999972</c:v>
                </c:pt>
                <c:pt idx="1">
                  <c:v>0.20000000000000284</c:v>
                </c:pt>
                <c:pt idx="2">
                  <c:v>1.8000000000000114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1-4CFA-B9F9-66D2E88FEE7C}"/>
            </c:ext>
          </c:extLst>
        </c:ser>
        <c:ser>
          <c:idx val="1"/>
          <c:order val="1"/>
          <c:tx>
            <c:strRef>
              <c:f>'Aktivt B12'!$BI$3:$BI$4</c:f>
              <c:strCache>
                <c:ptCount val="2"/>
                <c:pt idx="0">
                  <c:v>2</c:v>
                </c:pt>
                <c:pt idx="1">
                  <c:v> 37.5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B12'!$BI$5:$BI$11</c:f>
              <c:numCache>
                <c:formatCode>General</c:formatCode>
                <c:ptCount val="7"/>
                <c:pt idx="0">
                  <c:v>-2.2999999999999972</c:v>
                </c:pt>
                <c:pt idx="1">
                  <c:v>0.60000000000000142</c:v>
                </c:pt>
                <c:pt idx="2">
                  <c:v>4.7000000000000028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1-4CFA-B9F9-66D2E88FEE7C}"/>
            </c:ext>
          </c:extLst>
        </c:ser>
        <c:ser>
          <c:idx val="2"/>
          <c:order val="2"/>
          <c:tx>
            <c:strRef>
              <c:f>'Aktivt B12'!$BJ$3:$BJ$4</c:f>
              <c:strCache>
                <c:ptCount val="2"/>
                <c:pt idx="0">
                  <c:v>3</c:v>
                </c:pt>
                <c:pt idx="1">
                  <c:v> 48.6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B12'!$BJ$5:$BJ$11</c:f>
              <c:numCache>
                <c:formatCode>General</c:formatCode>
                <c:ptCount val="7"/>
                <c:pt idx="0">
                  <c:v>-6.3000000000000043</c:v>
                </c:pt>
                <c:pt idx="1">
                  <c:v>-3.3000000000000043</c:v>
                </c:pt>
                <c:pt idx="2">
                  <c:v>-1.2000000000000028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F1-4CFA-B9F9-66D2E88FEE7C}"/>
            </c:ext>
          </c:extLst>
        </c:ser>
        <c:ser>
          <c:idx val="3"/>
          <c:order val="3"/>
          <c:tx>
            <c:strRef>
              <c:f>'Aktivt B12'!$BK$3:$BK$4</c:f>
              <c:strCache>
                <c:ptCount val="2"/>
                <c:pt idx="0">
                  <c:v>4</c:v>
                </c:pt>
                <c:pt idx="1">
                  <c:v> 74.8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B12'!$BK$5:$BK$11</c:f>
              <c:numCache>
                <c:formatCode>General</c:formatCode>
                <c:ptCount val="7"/>
                <c:pt idx="0">
                  <c:v>-6.2000000000000028</c:v>
                </c:pt>
                <c:pt idx="1">
                  <c:v>1.5</c:v>
                </c:pt>
                <c:pt idx="2">
                  <c:v>-0.79999999999999716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F1-4CFA-B9F9-66D2E88FEE7C}"/>
            </c:ext>
          </c:extLst>
        </c:ser>
        <c:ser>
          <c:idx val="4"/>
          <c:order val="4"/>
          <c:tx>
            <c:strRef>
              <c:f>'Aktivt B12'!$BL$3:$BL$4</c:f>
              <c:strCache>
                <c:ptCount val="2"/>
                <c:pt idx="0">
                  <c:v>5</c:v>
                </c:pt>
                <c:pt idx="1">
                  <c:v> 98.4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B12'!$BL$5:$BL$11</c:f>
              <c:numCache>
                <c:formatCode>General</c:formatCode>
                <c:ptCount val="7"/>
                <c:pt idx="0">
                  <c:v>-6.6000000000000085</c:v>
                </c:pt>
                <c:pt idx="1">
                  <c:v>3.0999999999999943</c:v>
                </c:pt>
                <c:pt idx="2">
                  <c:v>6.8999999999999915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F1-4CFA-B9F9-66D2E88FEE7C}"/>
            </c:ext>
          </c:extLst>
        </c:ser>
        <c:ser>
          <c:idx val="5"/>
          <c:order val="5"/>
          <c:tx>
            <c:strRef>
              <c:f>'Aktivt B12'!$BM$3:$BM$4</c:f>
              <c:strCache>
                <c:ptCount val="2"/>
                <c:pt idx="0">
                  <c:v>6</c:v>
                </c:pt>
                <c:pt idx="1">
                  <c:v> 78.9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B12'!$BM$5:$BM$11</c:f>
              <c:numCache>
                <c:formatCode>General</c:formatCode>
                <c:ptCount val="7"/>
                <c:pt idx="0">
                  <c:v>-2.5</c:v>
                </c:pt>
                <c:pt idx="1">
                  <c:v>3.8999999999999915</c:v>
                </c:pt>
                <c:pt idx="2">
                  <c:v>10.5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F1-4CFA-B9F9-66D2E88FEE7C}"/>
            </c:ext>
          </c:extLst>
        </c:ser>
        <c:ser>
          <c:idx val="6"/>
          <c:order val="6"/>
          <c:tx>
            <c:strRef>
              <c:f>'Aktivt B12'!$BN$3:$BN$4</c:f>
              <c:strCache>
                <c:ptCount val="2"/>
                <c:pt idx="0">
                  <c:v>7</c:v>
                </c:pt>
                <c:pt idx="1">
                  <c:v> 51.6 </c:v>
                </c:pt>
              </c:strCache>
            </c:strRef>
          </c:tx>
          <c:spPr>
            <a:ln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B12'!$BN$5:$BN$11</c:f>
              <c:numCache>
                <c:formatCode>General</c:formatCode>
                <c:ptCount val="7"/>
                <c:pt idx="0">
                  <c:v>-4.8999999999999986</c:v>
                </c:pt>
                <c:pt idx="1">
                  <c:v>1.8999999999999986</c:v>
                </c:pt>
                <c:pt idx="2">
                  <c:v>3.3999999999999986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F1-4CFA-B9F9-66D2E88FEE7C}"/>
            </c:ext>
          </c:extLst>
        </c:ser>
        <c:ser>
          <c:idx val="7"/>
          <c:order val="7"/>
          <c:tx>
            <c:strRef>
              <c:f>'Aktivt B12'!$BO$3:$BO$4</c:f>
              <c:strCache>
                <c:ptCount val="2"/>
                <c:pt idx="0">
                  <c:v>8</c:v>
                </c:pt>
                <c:pt idx="1">
                  <c:v> 55.5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B12'!$BO$5:$BO$11</c:f>
              <c:numCache>
                <c:formatCode>General</c:formatCode>
                <c:ptCount val="7"/>
                <c:pt idx="0">
                  <c:v>-1.1000000000000014</c:v>
                </c:pt>
                <c:pt idx="1">
                  <c:v>0.39999999999999858</c:v>
                </c:pt>
                <c:pt idx="2">
                  <c:v>4.7000000000000028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F1-4CFA-B9F9-66D2E88FEE7C}"/>
            </c:ext>
          </c:extLst>
        </c:ser>
        <c:ser>
          <c:idx val="8"/>
          <c:order val="8"/>
          <c:tx>
            <c:strRef>
              <c:f>'Aktivt B12'!$BP$3:$BP$4</c:f>
              <c:strCache>
                <c:ptCount val="2"/>
                <c:pt idx="0">
                  <c:v>9</c:v>
                </c:pt>
                <c:pt idx="1">
                  <c:v> 98.5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B12'!$BP$5:$BP$11</c:f>
              <c:numCache>
                <c:formatCode>General</c:formatCode>
                <c:ptCount val="7"/>
                <c:pt idx="0">
                  <c:v>-12.799999999999997</c:v>
                </c:pt>
                <c:pt idx="1">
                  <c:v>3.5999999999999943</c:v>
                </c:pt>
                <c:pt idx="2">
                  <c:v>10.900000000000006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F1-4CFA-B9F9-66D2E88FEE7C}"/>
            </c:ext>
          </c:extLst>
        </c:ser>
        <c:ser>
          <c:idx val="9"/>
          <c:order val="9"/>
          <c:tx>
            <c:strRef>
              <c:f>'Aktivt B12'!$BQ$3:$BQ$4</c:f>
              <c:strCache>
                <c:ptCount val="2"/>
                <c:pt idx="0">
                  <c:v>10</c:v>
                </c:pt>
                <c:pt idx="1">
                  <c:v> 17.5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B12'!$BQ$5:$BQ$11</c:f>
              <c:numCache>
                <c:formatCode>General</c:formatCode>
                <c:ptCount val="7"/>
                <c:pt idx="0">
                  <c:v>-2.1999999999999993</c:v>
                </c:pt>
                <c:pt idx="1">
                  <c:v>0.10000000000000142</c:v>
                </c:pt>
                <c:pt idx="2">
                  <c:v>0.30000000000000071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F1-4CFA-B9F9-66D2E88FEE7C}"/>
            </c:ext>
          </c:extLst>
        </c:ser>
        <c:ser>
          <c:idx val="10"/>
          <c:order val="10"/>
          <c:tx>
            <c:strRef>
              <c:f>'Aktivt B12'!$BR$3:$BR$4</c:f>
              <c:strCache>
                <c:ptCount val="2"/>
                <c:pt idx="0">
                  <c:v>11</c:v>
                </c:pt>
                <c:pt idx="1">
                  <c:v> 42.8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B12'!$BR$5:$BR$11</c:f>
              <c:numCache>
                <c:formatCode>General</c:formatCode>
                <c:ptCount val="7"/>
                <c:pt idx="0">
                  <c:v>-4.0999999999999943</c:v>
                </c:pt>
                <c:pt idx="1">
                  <c:v>-0.39999999999999858</c:v>
                </c:pt>
                <c:pt idx="2">
                  <c:v>-1.7999999999999972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F1-4CFA-B9F9-66D2E88FEE7C}"/>
            </c:ext>
          </c:extLst>
        </c:ser>
        <c:ser>
          <c:idx val="11"/>
          <c:order val="11"/>
          <c:tx>
            <c:strRef>
              <c:f>'Aktivt B12'!$BS$3:$BS$4</c:f>
              <c:strCache>
                <c:ptCount val="2"/>
                <c:pt idx="0">
                  <c:v>12</c:v>
                </c:pt>
                <c:pt idx="1">
                  <c:v> 64.7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B12'!$BS$5:$BS$11</c:f>
              <c:numCache>
                <c:formatCode>General</c:formatCode>
                <c:ptCount val="7"/>
                <c:pt idx="0">
                  <c:v>-4.6000000000000014</c:v>
                </c:pt>
                <c:pt idx="1">
                  <c:v>-2.3000000000000043</c:v>
                </c:pt>
                <c:pt idx="2">
                  <c:v>-0.60000000000000853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F1-4CFA-B9F9-66D2E88FEE7C}"/>
            </c:ext>
          </c:extLst>
        </c:ser>
        <c:ser>
          <c:idx val="12"/>
          <c:order val="12"/>
          <c:tx>
            <c:strRef>
              <c:f>'Aktivt B12'!$BT$3:$BT$4</c:f>
              <c:strCache>
                <c:ptCount val="2"/>
                <c:pt idx="0">
                  <c:v>13</c:v>
                </c:pt>
                <c:pt idx="1">
                  <c:v> 53.6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B12'!$BT$5:$BT$11</c:f>
              <c:numCache>
                <c:formatCode>General</c:formatCode>
                <c:ptCount val="7"/>
                <c:pt idx="0">
                  <c:v>-4.2000000000000028</c:v>
                </c:pt>
                <c:pt idx="1">
                  <c:v>-2.6000000000000014</c:v>
                </c:pt>
                <c:pt idx="2">
                  <c:v>-0.70000000000000284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F1-4CFA-B9F9-66D2E88FEE7C}"/>
            </c:ext>
          </c:extLst>
        </c:ser>
        <c:ser>
          <c:idx val="13"/>
          <c:order val="13"/>
          <c:tx>
            <c:strRef>
              <c:f>'Aktivt B12'!$BU$3:$BU$4</c:f>
              <c:strCache>
                <c:ptCount val="2"/>
                <c:pt idx="0">
                  <c:v>14</c:v>
                </c:pt>
                <c:pt idx="1">
                  <c:v> 103.1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B12'!$BU$5:$BU$11</c:f>
              <c:numCache>
                <c:formatCode>General</c:formatCode>
                <c:ptCount val="7"/>
                <c:pt idx="0">
                  <c:v>-11</c:v>
                </c:pt>
                <c:pt idx="1">
                  <c:v>-9.8999999999999915</c:v>
                </c:pt>
                <c:pt idx="2">
                  <c:v>-2.8999999999999915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F1-4CFA-B9F9-66D2E88FEE7C}"/>
            </c:ext>
          </c:extLst>
        </c:ser>
        <c:ser>
          <c:idx val="14"/>
          <c:order val="14"/>
          <c:tx>
            <c:strRef>
              <c:f>'Aktivt B12'!$BV$3:$BV$4</c:f>
              <c:strCache>
                <c:ptCount val="2"/>
                <c:pt idx="0">
                  <c:v>15</c:v>
                </c:pt>
                <c:pt idx="1">
                  <c:v> 78.5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B12'!$BV$5:$BV$11</c:f>
              <c:numCache>
                <c:formatCode>General</c:formatCode>
                <c:ptCount val="7"/>
                <c:pt idx="0">
                  <c:v>-3.2000000000000028</c:v>
                </c:pt>
                <c:pt idx="1">
                  <c:v>-2.2999999999999972</c:v>
                </c:pt>
                <c:pt idx="2">
                  <c:v>4.2000000000000028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F1-4CFA-B9F9-66D2E88FEE7C}"/>
            </c:ext>
          </c:extLst>
        </c:ser>
        <c:ser>
          <c:idx val="15"/>
          <c:order val="15"/>
          <c:tx>
            <c:strRef>
              <c:f>'Aktivt B12'!$BW$3:$BW$4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F1-4CFA-B9F9-66D2E88FEE7C}"/>
            </c:ext>
          </c:extLst>
        </c:ser>
        <c:ser>
          <c:idx val="16"/>
          <c:order val="16"/>
          <c:tx>
            <c:strRef>
              <c:f>'Aktivt B12'!$BX$3:$BX$4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F1-4CFA-B9F9-66D2E88FEE7C}"/>
            </c:ext>
          </c:extLst>
        </c:ser>
        <c:ser>
          <c:idx val="17"/>
          <c:order val="17"/>
          <c:tx>
            <c:strRef>
              <c:f>'Aktivt B12'!$BY$3:$BY$4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F1-4CFA-B9F9-66D2E88FEE7C}"/>
            </c:ext>
          </c:extLst>
        </c:ser>
        <c:ser>
          <c:idx val="18"/>
          <c:order val="18"/>
          <c:tx>
            <c:strRef>
              <c:f>'Aktivt B12'!$BZ$3:$BZ$4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F1-4CFA-B9F9-66D2E88FEE7C}"/>
            </c:ext>
          </c:extLst>
        </c:ser>
        <c:ser>
          <c:idx val="19"/>
          <c:order val="19"/>
          <c:tx>
            <c:strRef>
              <c:f>'Aktivt B12'!$CA$3:$CA$4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6F1-4CFA-B9F9-66D2E88FEE7C}"/>
            </c:ext>
          </c:extLst>
        </c:ser>
        <c:ser>
          <c:idx val="20"/>
          <c:order val="20"/>
          <c:tx>
            <c:strRef>
              <c:f>'Aktivt B12'!$CB$3:$CB$4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B12'!$CB$5:$CB$11</c:f>
              <c:numCache>
                <c:formatCode>_ * #\ ##0.00_ ;_ * \-#\ ##0.00_ ;_ * "-"??_ ;_ @_ </c:formatCode>
                <c:ptCount val="7"/>
                <c:pt idx="0">
                  <c:v>13.653106666666666</c:v>
                </c:pt>
                <c:pt idx="1">
                  <c:v>13.653106666666666</c:v>
                </c:pt>
                <c:pt idx="2">
                  <c:v>13.653106666666666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F1-4CFA-B9F9-66D2E88FEE7C}"/>
            </c:ext>
          </c:extLst>
        </c:ser>
        <c:ser>
          <c:idx val="21"/>
          <c:order val="21"/>
          <c:tx>
            <c:strRef>
              <c:f>'Aktivt B12'!$CC$3:$CC$4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B12'!$CC$5:$CC$11</c:f>
              <c:numCache>
                <c:formatCode>_ * #\ ##0.00_ ;_ * \-#\ ##0.00_ ;_ * "-"??_ ;_ @_ </c:formatCode>
                <c:ptCount val="7"/>
                <c:pt idx="0">
                  <c:v>6.7294933333333331</c:v>
                </c:pt>
                <c:pt idx="1">
                  <c:v>6.7294933333333331</c:v>
                </c:pt>
                <c:pt idx="2">
                  <c:v>6.7294933333333331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F1-4CFA-B9F9-66D2E88FEE7C}"/>
            </c:ext>
          </c:extLst>
        </c:ser>
        <c:ser>
          <c:idx val="22"/>
          <c:order val="22"/>
          <c:tx>
            <c:strRef>
              <c:f>'Aktivt B12'!$CD$3:$CD$4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B12'!$CD$5:$CD$11</c:f>
              <c:numCache>
                <c:formatCode>_ * #\ ##0.00_ ;_ * \-#\ ##0.00_ ;_ * "-"??_ ;_ @_ </c:formatCode>
                <c:ptCount val="7"/>
                <c:pt idx="0">
                  <c:v>-6.7294933333333331</c:v>
                </c:pt>
                <c:pt idx="1">
                  <c:v>-6.7294933333333331</c:v>
                </c:pt>
                <c:pt idx="2">
                  <c:v>-6.7294933333333331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F1-4CFA-B9F9-66D2E88FEE7C}"/>
            </c:ext>
          </c:extLst>
        </c:ser>
        <c:ser>
          <c:idx val="23"/>
          <c:order val="23"/>
          <c:tx>
            <c:strRef>
              <c:f>'Aktivt B12'!$CE$3:$CE$4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B12'!$CE$5:$CE$11</c:f>
              <c:numCache>
                <c:formatCode>_ * #\ ##0.00_ ;_ * \-#\ ##0.00_ ;_ * "-"??_ ;_ @_ </c:formatCode>
                <c:ptCount val="7"/>
                <c:pt idx="0">
                  <c:v>-13.653106666666666</c:v>
                </c:pt>
                <c:pt idx="1">
                  <c:v>-13.653106666666666</c:v>
                </c:pt>
                <c:pt idx="2">
                  <c:v>-13.653106666666666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6F1-4CFA-B9F9-66D2E88FEE7C}"/>
            </c:ext>
          </c:extLst>
        </c:ser>
        <c:ser>
          <c:idx val="24"/>
          <c:order val="24"/>
          <c:tx>
            <c:strRef>
              <c:f>'Aktivt B12'!$CF$3:$CF$4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'Aktivt B12'!$CG$5:$CG$11</c:f>
                <c:numCache>
                  <c:formatCode>General</c:formatCode>
                  <c:ptCount val="7"/>
                  <c:pt idx="0">
                    <c:v>1.7845257014696014</c:v>
                  </c:pt>
                  <c:pt idx="1">
                    <c:v>1.9217401190970325</c:v>
                  </c:pt>
                  <c:pt idx="2">
                    <c:v>2.406922564100519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'Aktivt B12'!$CG$5:$CG$11</c:f>
                <c:numCache>
                  <c:formatCode>General</c:formatCode>
                  <c:ptCount val="7"/>
                  <c:pt idx="0">
                    <c:v>1.7845257014696014</c:v>
                  </c:pt>
                  <c:pt idx="1">
                    <c:v>1.9217401190970325</c:v>
                  </c:pt>
                  <c:pt idx="2">
                    <c:v>2.406922564100519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'Aktivt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'Aktivt B12'!$CF$5:$CF$11</c:f>
              <c:numCache>
                <c:formatCode>General</c:formatCode>
                <c:ptCount val="7"/>
                <c:pt idx="0">
                  <c:v>-5.0533333333333328</c:v>
                </c:pt>
                <c:pt idx="1">
                  <c:v>-0.36666666666666764</c:v>
                </c:pt>
                <c:pt idx="2">
                  <c:v>2.6266666666666678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6F1-4CFA-B9F9-66D2E88F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715192" y="4076701"/>
          <a:ext cx="64984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Z68"/>
  <sheetViews>
    <sheetView zoomScale="90" zoomScaleNormal="90" workbookViewId="0">
      <selection activeCell="T12" sqref="T12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66" t="s">
        <v>82</v>
      </c>
      <c r="B1" s="166"/>
      <c r="C1" s="153"/>
      <c r="D1" s="168" t="s">
        <v>9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9" t="s">
        <v>3</v>
      </c>
      <c r="Y1" s="170"/>
      <c r="Z1" s="170"/>
      <c r="AA1" s="171" t="s">
        <v>4</v>
      </c>
      <c r="AB1" s="171"/>
      <c r="AC1" s="171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67"/>
      <c r="B2" s="167"/>
      <c r="C2" s="83"/>
      <c r="D2" s="172" t="s">
        <v>0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4"/>
      <c r="X2" s="175" t="s">
        <v>5</v>
      </c>
      <c r="Y2" s="176"/>
      <c r="Z2" s="12" t="s">
        <v>6</v>
      </c>
      <c r="AA2" s="171" t="s">
        <v>5</v>
      </c>
      <c r="AB2" s="171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61" t="s">
        <v>8</v>
      </c>
      <c r="B3" s="162"/>
      <c r="C3" s="23" t="s">
        <v>12</v>
      </c>
      <c r="D3" s="154">
        <v>152</v>
      </c>
      <c r="E3" s="154">
        <v>153</v>
      </c>
      <c r="F3" s="154">
        <v>155</v>
      </c>
      <c r="G3" s="155">
        <v>156</v>
      </c>
      <c r="H3" s="154">
        <v>159</v>
      </c>
      <c r="I3" s="154">
        <v>160</v>
      </c>
      <c r="J3" s="155">
        <v>112</v>
      </c>
      <c r="K3" s="154">
        <v>113</v>
      </c>
      <c r="L3" s="155">
        <v>114</v>
      </c>
      <c r="M3" s="154">
        <v>115</v>
      </c>
      <c r="N3" s="154">
        <v>116</v>
      </c>
      <c r="O3" s="155">
        <v>102</v>
      </c>
      <c r="P3" s="155">
        <v>73</v>
      </c>
      <c r="Q3" s="154">
        <v>78</v>
      </c>
      <c r="R3" s="157">
        <v>79</v>
      </c>
      <c r="S3" s="157"/>
      <c r="T3" s="84"/>
      <c r="U3" s="1"/>
      <c r="V3" s="1"/>
      <c r="W3" s="1"/>
      <c r="X3" s="163">
        <v>0.104</v>
      </c>
      <c r="Y3" s="164"/>
      <c r="Z3" s="148">
        <v>0.21099999999999999</v>
      </c>
      <c r="AA3" s="165">
        <f>X3*AD3</f>
        <v>6.7294933333333331</v>
      </c>
      <c r="AB3" s="165"/>
      <c r="AC3" s="152">
        <f>Z3*AD3</f>
        <v>13.653106666666666</v>
      </c>
      <c r="AD3" s="9">
        <f>AVERAGE(D4:W4)</f>
        <v>64.706666666666663</v>
      </c>
      <c r="AE3" s="90">
        <f>AVERAGE(C4:C14)</f>
        <v>1</v>
      </c>
      <c r="AG3" s="91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1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5" t="s">
        <v>20</v>
      </c>
      <c r="CC3" s="95" t="s">
        <v>10</v>
      </c>
      <c r="CD3" s="96" t="s">
        <v>18</v>
      </c>
      <c r="CE3" s="96" t="s">
        <v>21</v>
      </c>
      <c r="CF3" s="95" t="s">
        <v>13</v>
      </c>
      <c r="CG3" s="96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5" t="s">
        <v>14</v>
      </c>
      <c r="B4" s="142" t="s">
        <v>76</v>
      </c>
      <c r="C4" s="22">
        <v>1</v>
      </c>
      <c r="D4" s="150">
        <v>66.599999999999994</v>
      </c>
      <c r="E4" s="150">
        <v>37.5</v>
      </c>
      <c r="F4" s="150">
        <v>48.6</v>
      </c>
      <c r="G4" s="150">
        <v>74.8</v>
      </c>
      <c r="H4" s="150">
        <v>98.4</v>
      </c>
      <c r="I4" s="150">
        <v>78.900000000000006</v>
      </c>
      <c r="J4" s="150">
        <v>51.6</v>
      </c>
      <c r="K4" s="150">
        <v>55.5</v>
      </c>
      <c r="L4" s="150">
        <v>98.5</v>
      </c>
      <c r="M4" s="150">
        <v>17.5</v>
      </c>
      <c r="N4" s="150">
        <v>42.8</v>
      </c>
      <c r="O4" s="150">
        <v>64.7</v>
      </c>
      <c r="P4" s="150">
        <v>53.6</v>
      </c>
      <c r="Q4" s="150">
        <v>103.1</v>
      </c>
      <c r="R4" s="150">
        <v>78.5</v>
      </c>
      <c r="S4" s="150"/>
      <c r="T4" s="150"/>
      <c r="U4" s="150"/>
      <c r="V4" s="150"/>
      <c r="W4" s="150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7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6">
        <f>D4*$AD4</f>
        <v>66.599999999999994</v>
      </c>
      <c r="AH4" s="32">
        <f t="shared" ref="AH4:AZ4" si="1">E4*$AD4</f>
        <v>37.5</v>
      </c>
      <c r="AI4" s="32">
        <f t="shared" si="1"/>
        <v>48.6</v>
      </c>
      <c r="AJ4" s="32">
        <f t="shared" si="1"/>
        <v>74.8</v>
      </c>
      <c r="AK4" s="32">
        <f t="shared" si="1"/>
        <v>98.4</v>
      </c>
      <c r="AL4" s="32">
        <f t="shared" si="1"/>
        <v>78.900000000000006</v>
      </c>
      <c r="AM4" s="32">
        <f t="shared" si="1"/>
        <v>51.6</v>
      </c>
      <c r="AN4" s="32">
        <f t="shared" si="1"/>
        <v>55.5</v>
      </c>
      <c r="AO4" s="32">
        <f t="shared" si="1"/>
        <v>98.5</v>
      </c>
      <c r="AP4" s="32">
        <f t="shared" si="1"/>
        <v>17.5</v>
      </c>
      <c r="AQ4" s="32">
        <f t="shared" si="1"/>
        <v>42.8</v>
      </c>
      <c r="AR4" s="32">
        <f t="shared" si="1"/>
        <v>64.7</v>
      </c>
      <c r="AS4" s="32">
        <f t="shared" si="1"/>
        <v>53.6</v>
      </c>
      <c r="AT4" s="32">
        <f t="shared" si="1"/>
        <v>103.1</v>
      </c>
      <c r="AU4" s="32">
        <f t="shared" si="1"/>
        <v>78.5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2">
        <f>AG4</f>
        <v>66.599999999999994</v>
      </c>
      <c r="BI4" s="31">
        <f t="shared" ref="BI4:CA4" si="2">AH4</f>
        <v>37.5</v>
      </c>
      <c r="BJ4" s="31">
        <f t="shared" si="2"/>
        <v>48.6</v>
      </c>
      <c r="BK4" s="31">
        <f t="shared" si="2"/>
        <v>74.8</v>
      </c>
      <c r="BL4" s="31">
        <f t="shared" si="2"/>
        <v>98.4</v>
      </c>
      <c r="BM4" s="31">
        <f t="shared" si="2"/>
        <v>78.900000000000006</v>
      </c>
      <c r="BN4" s="31">
        <f t="shared" si="2"/>
        <v>51.6</v>
      </c>
      <c r="BO4" s="31">
        <f t="shared" si="2"/>
        <v>55.5</v>
      </c>
      <c r="BP4" s="31">
        <f t="shared" si="2"/>
        <v>98.5</v>
      </c>
      <c r="BQ4" s="31">
        <f t="shared" si="2"/>
        <v>17.5</v>
      </c>
      <c r="BR4" s="31">
        <f t="shared" si="2"/>
        <v>42.8</v>
      </c>
      <c r="BS4" s="31">
        <f t="shared" si="2"/>
        <v>64.7</v>
      </c>
      <c r="BT4" s="31">
        <f t="shared" si="2"/>
        <v>53.6</v>
      </c>
      <c r="BU4" s="31">
        <f t="shared" si="2"/>
        <v>103.1</v>
      </c>
      <c r="BV4" s="31">
        <f t="shared" si="2"/>
        <v>78.5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5" t="s">
        <v>15</v>
      </c>
      <c r="B5" s="142" t="s">
        <v>77</v>
      </c>
      <c r="C5" s="22">
        <v>1</v>
      </c>
      <c r="D5" s="150">
        <v>62.8</v>
      </c>
      <c r="E5" s="150">
        <v>35.200000000000003</v>
      </c>
      <c r="F5" s="150">
        <v>42.3</v>
      </c>
      <c r="G5" s="150">
        <v>68.599999999999994</v>
      </c>
      <c r="H5" s="150">
        <v>91.8</v>
      </c>
      <c r="I5" s="150">
        <v>76.400000000000006</v>
      </c>
      <c r="J5" s="150">
        <v>46.7</v>
      </c>
      <c r="K5" s="150">
        <v>54.4</v>
      </c>
      <c r="L5" s="158">
        <v>85.7</v>
      </c>
      <c r="M5" s="150">
        <v>15.3</v>
      </c>
      <c r="N5" s="150">
        <v>38.700000000000003</v>
      </c>
      <c r="O5" s="150">
        <v>60.1</v>
      </c>
      <c r="P5" s="150">
        <v>49.4</v>
      </c>
      <c r="Q5" s="150">
        <v>92.1</v>
      </c>
      <c r="R5" s="150">
        <v>75.3</v>
      </c>
      <c r="S5" s="150"/>
      <c r="T5" s="150"/>
      <c r="U5" s="150"/>
      <c r="V5" s="150"/>
      <c r="W5" s="150"/>
      <c r="X5" s="16">
        <f t="shared" ref="X5:X14" si="3">IF(AE5=0,"",AVERAGE(AG5:AZ5))</f>
        <v>-7.9521199365522779E-2</v>
      </c>
      <c r="Y5" s="19">
        <f t="shared" ref="Y5:Y14" si="4">IF(AE5&lt;2,"",STDEV(AG5:AZ5)/SQRT(COUNT(AG5:AZ5))*TINV(0.1,COUNT(AG5:AZ5)-1))</f>
        <v>1.5780694356102416E-2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-5.0533333333333328</v>
      </c>
      <c r="AB5" s="20">
        <f t="shared" ref="AB5:AB14" si="7">IF(AE5&lt;2,"",STDEV(BH5:CA5)/SQRT(COUNT(BH5:CA5))*TINV(0.1,COUNT(BH5:CA5)-1))</f>
        <v>1.4654619143503669</v>
      </c>
      <c r="AC5" s="17">
        <f t="shared" ref="AC5:AC14" si="8">IF(AE5=0,"",1-(FREQUENCY(BH5:CA5,Z$3*AD$3)+FREQUENCY(BH5:CA5,-Z$3*AD$3))/COUNT(BH5:CA5))</f>
        <v>0</v>
      </c>
      <c r="AD5" s="97">
        <f t="shared" si="0"/>
        <v>1</v>
      </c>
      <c r="AE5" s="98">
        <f t="shared" ref="AE5:AE14" si="9">COUNT(D5:W5)</f>
        <v>15</v>
      </c>
      <c r="AF5" s="53" t="str">
        <f t="shared" ref="AF5:AF14" si="10">IF(A5="","",A5)</f>
        <v>Tid 1</v>
      </c>
      <c r="AG5" s="87">
        <f t="shared" ref="AG5:AV14" si="11">IF(D5*D$4=0,"",D5*$AD5/AG$4-1)</f>
        <v>-5.7057057057056992E-2</v>
      </c>
      <c r="AH5" s="5">
        <f t="shared" si="11"/>
        <v>-6.133333333333324E-2</v>
      </c>
      <c r="AI5" s="5">
        <f t="shared" si="11"/>
        <v>-0.12962962962962976</v>
      </c>
      <c r="AJ5" s="5">
        <f t="shared" si="11"/>
        <v>-8.2887700534759357E-2</v>
      </c>
      <c r="AK5" s="5">
        <f t="shared" si="11"/>
        <v>-6.7073170731707377E-2</v>
      </c>
      <c r="AL5" s="5">
        <f t="shared" si="11"/>
        <v>-3.1685678073510748E-2</v>
      </c>
      <c r="AM5" s="5">
        <f t="shared" si="11"/>
        <v>-9.4961240310077466E-2</v>
      </c>
      <c r="AN5" s="5">
        <f t="shared" si="11"/>
        <v>-1.9819819819819839E-2</v>
      </c>
      <c r="AO5" s="5">
        <f t="shared" si="11"/>
        <v>-0.12994923857868013</v>
      </c>
      <c r="AP5" s="5">
        <f t="shared" si="11"/>
        <v>-0.12571428571428567</v>
      </c>
      <c r="AQ5" s="5">
        <f t="shared" si="11"/>
        <v>-9.5794392523364413E-2</v>
      </c>
      <c r="AR5" s="5">
        <f t="shared" si="11"/>
        <v>-7.1097372488408084E-2</v>
      </c>
      <c r="AS5" s="5">
        <f t="shared" si="11"/>
        <v>-7.835820895522394E-2</v>
      </c>
      <c r="AT5" s="5">
        <f t="shared" si="11"/>
        <v>-0.10669253152279345</v>
      </c>
      <c r="AU5" s="5">
        <f t="shared" si="11"/>
        <v>-4.0764331210191074E-2</v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0.21099999999999999</v>
      </c>
      <c r="BB5" s="3">
        <f t="shared" ref="BB5:BB14" si="14">IF(AE5=0,"",X$3)</f>
        <v>0.104</v>
      </c>
      <c r="BC5" s="3">
        <f t="shared" ref="BC5:BC14" si="15">IF(AE5=0,"",-BB5)</f>
        <v>-0.104</v>
      </c>
      <c r="BD5" s="3">
        <f t="shared" ref="BD5:BD14" si="16">IF(AE5=0,"",-BA5)</f>
        <v>-0.21099999999999999</v>
      </c>
      <c r="BE5" s="56">
        <f t="shared" ref="BE5:BE14" si="17">IF(AE5=0,"",AVERAGE(AG5:AZ5))</f>
        <v>-7.9521199365522779E-2</v>
      </c>
      <c r="BF5" s="56">
        <f t="shared" ref="BF5:BF14" si="18">IF(AE5&lt;2,"",STDEV(AG5:AZ5)/SQRT(AE5)*TINV(0.05,AE5-1))</f>
        <v>1.9216503949872163E-2</v>
      </c>
      <c r="BG5" s="58">
        <f t="shared" ref="BG5:BG14" si="19">IF(CG5="","",-CG5)</f>
        <v>-1.7845257014696014</v>
      </c>
      <c r="BH5" s="93">
        <f t="shared" ref="BH5:BW14" si="20">IF(D5*D$4=0,"",D5*$AD5-AG$4)</f>
        <v>-3.7999999999999972</v>
      </c>
      <c r="BI5" s="4">
        <f t="shared" si="20"/>
        <v>-2.2999999999999972</v>
      </c>
      <c r="BJ5" s="4">
        <f t="shared" si="20"/>
        <v>-6.3000000000000043</v>
      </c>
      <c r="BK5" s="4">
        <f t="shared" si="20"/>
        <v>-6.2000000000000028</v>
      </c>
      <c r="BL5" s="4">
        <f t="shared" si="20"/>
        <v>-6.6000000000000085</v>
      </c>
      <c r="BM5" s="4">
        <f t="shared" si="20"/>
        <v>-2.5</v>
      </c>
      <c r="BN5" s="4">
        <f t="shared" si="20"/>
        <v>-4.8999999999999986</v>
      </c>
      <c r="BO5" s="4">
        <f t="shared" si="20"/>
        <v>-1.1000000000000014</v>
      </c>
      <c r="BP5" s="4">
        <f t="shared" si="20"/>
        <v>-12.799999999999997</v>
      </c>
      <c r="BQ5" s="4">
        <f t="shared" si="20"/>
        <v>-2.1999999999999993</v>
      </c>
      <c r="BR5" s="4">
        <f t="shared" si="20"/>
        <v>-4.0999999999999943</v>
      </c>
      <c r="BS5" s="4">
        <f t="shared" si="20"/>
        <v>-4.6000000000000014</v>
      </c>
      <c r="BT5" s="4">
        <f t="shared" si="20"/>
        <v>-4.2000000000000028</v>
      </c>
      <c r="BU5" s="4">
        <f t="shared" si="20"/>
        <v>-11</v>
      </c>
      <c r="BV5" s="4">
        <f t="shared" si="20"/>
        <v>-3.2000000000000028</v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4">
        <f t="shared" ref="CB5:CB14" si="22">IF(AE5=0,"",AC$3)</f>
        <v>13.653106666666666</v>
      </c>
      <c r="CC5" s="94">
        <f t="shared" ref="CC5:CC14" si="23">IF(AE5=0,"",AA$3)</f>
        <v>6.7294933333333331</v>
      </c>
      <c r="CD5" s="94">
        <f t="shared" ref="CD5:CD14" si="24">IF(AE5=0,"",-CC5)</f>
        <v>-6.7294933333333331</v>
      </c>
      <c r="CE5" s="94">
        <f t="shared" ref="CE5:CE14" si="25">IF(AE5=0,"",-CB5)</f>
        <v>-13.653106666666666</v>
      </c>
      <c r="CF5" s="59">
        <f t="shared" ref="CF5:CF14" si="26">IF(AE5=0,"",AVERAGE(BH5:CA5))</f>
        <v>-5.0533333333333328</v>
      </c>
      <c r="CG5" s="58">
        <f t="shared" ref="CG5:CG14" si="27">IF(AE5&lt;2,"",STDEV(BH5:CA5)/SQRT(AE5)*TINV(0.05,AE5-1))</f>
        <v>1.7845257014696014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5" t="s">
        <v>16</v>
      </c>
      <c r="B6" s="142" t="s">
        <v>78</v>
      </c>
      <c r="C6" s="22">
        <v>1</v>
      </c>
      <c r="D6" s="150">
        <v>66.8</v>
      </c>
      <c r="E6" s="150">
        <v>38.1</v>
      </c>
      <c r="F6" s="150">
        <v>45.3</v>
      </c>
      <c r="G6" s="150">
        <v>76.3</v>
      </c>
      <c r="H6" s="150">
        <v>101.5</v>
      </c>
      <c r="I6" s="150">
        <v>82.8</v>
      </c>
      <c r="J6" s="150">
        <v>53.5</v>
      </c>
      <c r="K6" s="150">
        <v>55.9</v>
      </c>
      <c r="L6" s="150">
        <v>102.1</v>
      </c>
      <c r="M6" s="150">
        <v>17.600000000000001</v>
      </c>
      <c r="N6" s="150">
        <v>42.4</v>
      </c>
      <c r="O6" s="150">
        <v>62.4</v>
      </c>
      <c r="P6" s="150">
        <v>51</v>
      </c>
      <c r="Q6" s="150">
        <v>93.2</v>
      </c>
      <c r="R6" s="150">
        <v>76.2</v>
      </c>
      <c r="S6" s="150"/>
      <c r="T6" s="150"/>
      <c r="U6" s="150"/>
      <c r="V6" s="150"/>
      <c r="W6" s="150"/>
      <c r="X6" s="16">
        <f t="shared" si="3"/>
        <v>-5.3562797231181628E-3</v>
      </c>
      <c r="Y6" s="19">
        <f t="shared" si="4"/>
        <v>1.9156778991578149E-2</v>
      </c>
      <c r="Z6" s="17">
        <f t="shared" si="5"/>
        <v>0</v>
      </c>
      <c r="AA6" s="18">
        <f t="shared" si="6"/>
        <v>-0.36666666666666764</v>
      </c>
      <c r="AB6" s="20">
        <f t="shared" si="7"/>
        <v>1.5781431175222624</v>
      </c>
      <c r="AC6" s="17">
        <f t="shared" si="8"/>
        <v>0</v>
      </c>
      <c r="AD6" s="97">
        <f t="shared" si="0"/>
        <v>1</v>
      </c>
      <c r="AE6" s="98">
        <f t="shared" si="9"/>
        <v>15</v>
      </c>
      <c r="AF6" s="53" t="str">
        <f t="shared" si="10"/>
        <v>Tid 2</v>
      </c>
      <c r="AG6" s="87">
        <f t="shared" si="11"/>
        <v>3.0030030030030463E-3</v>
      </c>
      <c r="AH6" s="5">
        <f t="shared" si="11"/>
        <v>1.6000000000000014E-2</v>
      </c>
      <c r="AI6" s="5">
        <f t="shared" si="11"/>
        <v>-6.7901234567901314E-2</v>
      </c>
      <c r="AJ6" s="5">
        <f t="shared" si="11"/>
        <v>2.0053475935828846E-2</v>
      </c>
      <c r="AK6" s="5">
        <f t="shared" si="11"/>
        <v>3.1504065040650397E-2</v>
      </c>
      <c r="AL6" s="5">
        <f t="shared" si="11"/>
        <v>4.9429657794676674E-2</v>
      </c>
      <c r="AM6" s="5">
        <f t="shared" si="11"/>
        <v>3.6821705426356655E-2</v>
      </c>
      <c r="AN6" s="5">
        <f t="shared" si="11"/>
        <v>7.2072072072071336E-3</v>
      </c>
      <c r="AO6" s="5">
        <f t="shared" si="11"/>
        <v>3.654822335025365E-2</v>
      </c>
      <c r="AP6" s="5">
        <f t="shared" si="11"/>
        <v>5.7142857142857828E-3</v>
      </c>
      <c r="AQ6" s="5">
        <f t="shared" si="11"/>
        <v>-9.3457943925233655E-3</v>
      </c>
      <c r="AR6" s="5">
        <f t="shared" si="11"/>
        <v>-3.5548686244204042E-2</v>
      </c>
      <c r="AS6" s="5">
        <f t="shared" si="11"/>
        <v>-4.8507462686567138E-2</v>
      </c>
      <c r="AT6" s="5">
        <f t="shared" si="11"/>
        <v>-9.6023278370513943E-2</v>
      </c>
      <c r="AU6" s="5">
        <f t="shared" si="11"/>
        <v>-2.9299363057324834E-2</v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0.21099999999999999</v>
      </c>
      <c r="BB6" s="3">
        <f t="shared" si="14"/>
        <v>0.104</v>
      </c>
      <c r="BC6" s="3">
        <f t="shared" si="15"/>
        <v>-0.104</v>
      </c>
      <c r="BD6" s="3">
        <f t="shared" si="16"/>
        <v>-0.21099999999999999</v>
      </c>
      <c r="BE6" s="56">
        <f t="shared" si="17"/>
        <v>-5.3562797231181628E-3</v>
      </c>
      <c r="BF6" s="56">
        <f t="shared" si="18"/>
        <v>2.3327637609059617E-2</v>
      </c>
      <c r="BG6" s="58">
        <f t="shared" si="19"/>
        <v>-1.9217401190970325</v>
      </c>
      <c r="BH6" s="93">
        <f t="shared" si="20"/>
        <v>0.20000000000000284</v>
      </c>
      <c r="BI6" s="4">
        <f t="shared" si="20"/>
        <v>0.60000000000000142</v>
      </c>
      <c r="BJ6" s="4">
        <f t="shared" si="20"/>
        <v>-3.3000000000000043</v>
      </c>
      <c r="BK6" s="4">
        <f t="shared" si="20"/>
        <v>1.5</v>
      </c>
      <c r="BL6" s="4">
        <f t="shared" si="20"/>
        <v>3.0999999999999943</v>
      </c>
      <c r="BM6" s="4">
        <f t="shared" si="20"/>
        <v>3.8999999999999915</v>
      </c>
      <c r="BN6" s="4">
        <f t="shared" si="20"/>
        <v>1.8999999999999986</v>
      </c>
      <c r="BO6" s="4">
        <f t="shared" si="20"/>
        <v>0.39999999999999858</v>
      </c>
      <c r="BP6" s="4">
        <f t="shared" si="20"/>
        <v>3.5999999999999943</v>
      </c>
      <c r="BQ6" s="4">
        <f t="shared" si="20"/>
        <v>0.10000000000000142</v>
      </c>
      <c r="BR6" s="4">
        <f t="shared" si="20"/>
        <v>-0.39999999999999858</v>
      </c>
      <c r="BS6" s="4">
        <f t="shared" si="20"/>
        <v>-2.3000000000000043</v>
      </c>
      <c r="BT6" s="4">
        <f t="shared" si="20"/>
        <v>-2.6000000000000014</v>
      </c>
      <c r="BU6" s="4">
        <f t="shared" si="20"/>
        <v>-9.8999999999999915</v>
      </c>
      <c r="BV6" s="4">
        <f t="shared" si="20"/>
        <v>-2.2999999999999972</v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4">
        <f t="shared" si="22"/>
        <v>13.653106666666666</v>
      </c>
      <c r="CC6" s="94">
        <f t="shared" si="23"/>
        <v>6.7294933333333331</v>
      </c>
      <c r="CD6" s="94">
        <f t="shared" si="24"/>
        <v>-6.7294933333333331</v>
      </c>
      <c r="CE6" s="94">
        <f t="shared" si="25"/>
        <v>-13.653106666666666</v>
      </c>
      <c r="CF6" s="59">
        <f t="shared" si="26"/>
        <v>-0.36666666666666764</v>
      </c>
      <c r="CG6" s="58">
        <f t="shared" si="27"/>
        <v>1.9217401190970325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5" t="s">
        <v>17</v>
      </c>
      <c r="B7" s="142" t="s">
        <v>83</v>
      </c>
      <c r="C7" s="22">
        <v>1</v>
      </c>
      <c r="D7" s="150">
        <v>68.400000000000006</v>
      </c>
      <c r="E7" s="150">
        <v>42.2</v>
      </c>
      <c r="F7" s="150">
        <v>47.4</v>
      </c>
      <c r="G7" s="150">
        <v>74</v>
      </c>
      <c r="H7" s="150">
        <v>105.3</v>
      </c>
      <c r="I7" s="150">
        <v>89.4</v>
      </c>
      <c r="J7" s="150">
        <v>55</v>
      </c>
      <c r="K7" s="150">
        <v>60.2</v>
      </c>
      <c r="L7" s="150">
        <v>109.4</v>
      </c>
      <c r="M7" s="150">
        <v>17.8</v>
      </c>
      <c r="N7" s="150">
        <v>41</v>
      </c>
      <c r="O7" s="150">
        <v>64.099999999999994</v>
      </c>
      <c r="P7" s="150">
        <v>52.9</v>
      </c>
      <c r="Q7" s="150">
        <v>100.2</v>
      </c>
      <c r="R7" s="150">
        <v>82.7</v>
      </c>
      <c r="S7" s="150"/>
      <c r="T7" s="150"/>
      <c r="U7" s="150"/>
      <c r="V7" s="150"/>
      <c r="W7" s="150"/>
      <c r="X7" s="16">
        <f t="shared" si="3"/>
        <v>3.730268897087656E-2</v>
      </c>
      <c r="Y7" s="19">
        <f t="shared" si="4"/>
        <v>2.6808100107998771E-2</v>
      </c>
      <c r="Z7" s="17">
        <f t="shared" si="5"/>
        <v>0</v>
      </c>
      <c r="AA7" s="18">
        <f t="shared" si="6"/>
        <v>2.6266666666666678</v>
      </c>
      <c r="AB7" s="20">
        <f t="shared" si="7"/>
        <v>1.9765774993181993</v>
      </c>
      <c r="AC7" s="17">
        <f t="shared" si="8"/>
        <v>0</v>
      </c>
      <c r="AD7" s="97">
        <f t="shared" si="0"/>
        <v>1</v>
      </c>
      <c r="AE7" s="98">
        <f t="shared" si="9"/>
        <v>15</v>
      </c>
      <c r="AF7" s="53" t="str">
        <f t="shared" si="10"/>
        <v>Tid 3</v>
      </c>
      <c r="AG7" s="87">
        <f t="shared" si="11"/>
        <v>2.7027027027027195E-2</v>
      </c>
      <c r="AH7" s="5">
        <f t="shared" si="11"/>
        <v>0.12533333333333352</v>
      </c>
      <c r="AI7" s="5">
        <f t="shared" si="11"/>
        <v>-2.4691358024691468E-2</v>
      </c>
      <c r="AJ7" s="5">
        <f t="shared" si="11"/>
        <v>-1.0695187165775333E-2</v>
      </c>
      <c r="AK7" s="5">
        <f t="shared" si="11"/>
        <v>7.0121951219512146E-2</v>
      </c>
      <c r="AL7" s="5">
        <f t="shared" si="11"/>
        <v>0.13307984790874516</v>
      </c>
      <c r="AM7" s="5">
        <f t="shared" si="11"/>
        <v>6.5891472868216949E-2</v>
      </c>
      <c r="AN7" s="5">
        <f t="shared" si="11"/>
        <v>8.4684684684684708E-2</v>
      </c>
      <c r="AO7" s="5">
        <f t="shared" si="11"/>
        <v>0.1106598984771574</v>
      </c>
      <c r="AP7" s="5">
        <f t="shared" si="11"/>
        <v>1.7142857142857126E-2</v>
      </c>
      <c r="AQ7" s="5">
        <f t="shared" si="11"/>
        <v>-4.2056074766355089E-2</v>
      </c>
      <c r="AR7" s="5">
        <f t="shared" si="11"/>
        <v>-9.2735703245750978E-3</v>
      </c>
      <c r="AS7" s="5">
        <f t="shared" si="11"/>
        <v>-1.3059701492537323E-2</v>
      </c>
      <c r="AT7" s="5">
        <f t="shared" si="11"/>
        <v>-2.8128031037827239E-2</v>
      </c>
      <c r="AU7" s="5">
        <f t="shared" si="11"/>
        <v>5.3503184713375784E-2</v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0.21099999999999999</v>
      </c>
      <c r="BB7" s="3">
        <f t="shared" si="14"/>
        <v>0.104</v>
      </c>
      <c r="BC7" s="3">
        <f t="shared" si="15"/>
        <v>-0.104</v>
      </c>
      <c r="BD7" s="3">
        <f t="shared" si="16"/>
        <v>-0.21099999999999999</v>
      </c>
      <c r="BE7" s="56">
        <f t="shared" si="17"/>
        <v>3.730268897087656E-2</v>
      </c>
      <c r="BF7" s="56">
        <f t="shared" si="18"/>
        <v>3.2644822210545793E-2</v>
      </c>
      <c r="BG7" s="58">
        <f t="shared" si="19"/>
        <v>-2.406922564100519</v>
      </c>
      <c r="BH7" s="93">
        <f t="shared" si="20"/>
        <v>1.8000000000000114</v>
      </c>
      <c r="BI7" s="4">
        <f t="shared" si="20"/>
        <v>4.7000000000000028</v>
      </c>
      <c r="BJ7" s="4">
        <f t="shared" si="20"/>
        <v>-1.2000000000000028</v>
      </c>
      <c r="BK7" s="4">
        <f t="shared" si="20"/>
        <v>-0.79999999999999716</v>
      </c>
      <c r="BL7" s="4">
        <f t="shared" si="20"/>
        <v>6.8999999999999915</v>
      </c>
      <c r="BM7" s="4">
        <f t="shared" si="20"/>
        <v>10.5</v>
      </c>
      <c r="BN7" s="4">
        <f t="shared" si="20"/>
        <v>3.3999999999999986</v>
      </c>
      <c r="BO7" s="4">
        <f t="shared" si="20"/>
        <v>4.7000000000000028</v>
      </c>
      <c r="BP7" s="4">
        <f t="shared" si="20"/>
        <v>10.900000000000006</v>
      </c>
      <c r="BQ7" s="4">
        <f t="shared" si="20"/>
        <v>0.30000000000000071</v>
      </c>
      <c r="BR7" s="4">
        <f t="shared" si="20"/>
        <v>-1.7999999999999972</v>
      </c>
      <c r="BS7" s="4">
        <f t="shared" si="20"/>
        <v>-0.60000000000000853</v>
      </c>
      <c r="BT7" s="4">
        <f t="shared" si="20"/>
        <v>-0.70000000000000284</v>
      </c>
      <c r="BU7" s="4">
        <f t="shared" si="20"/>
        <v>-2.8999999999999915</v>
      </c>
      <c r="BV7" s="4">
        <f t="shared" si="20"/>
        <v>4.2000000000000028</v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4">
        <f t="shared" si="22"/>
        <v>13.653106666666666</v>
      </c>
      <c r="CC7" s="94">
        <f t="shared" si="23"/>
        <v>6.7294933333333331</v>
      </c>
      <c r="CD7" s="94">
        <f t="shared" si="24"/>
        <v>-6.7294933333333331</v>
      </c>
      <c r="CE7" s="94">
        <f t="shared" si="25"/>
        <v>-13.653106666666666</v>
      </c>
      <c r="CF7" s="59">
        <f t="shared" si="26"/>
        <v>2.6266666666666678</v>
      </c>
      <c r="CG7" s="58">
        <f t="shared" si="27"/>
        <v>2.406922564100519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5"/>
      <c r="B8" s="142"/>
      <c r="C8" s="22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7" t="e">
        <f t="shared" si="0"/>
        <v>#DIV/0!</v>
      </c>
      <c r="AE8" s="98">
        <f t="shared" si="9"/>
        <v>0</v>
      </c>
      <c r="AF8" s="53" t="str">
        <f t="shared" si="10"/>
        <v/>
      </c>
      <c r="AG8" s="87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3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4" t="str">
        <f t="shared" si="22"/>
        <v/>
      </c>
      <c r="CC8" s="94" t="str">
        <f t="shared" si="23"/>
        <v/>
      </c>
      <c r="CD8" s="94" t="str">
        <f t="shared" si="24"/>
        <v/>
      </c>
      <c r="CE8" s="94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5"/>
      <c r="B9" s="142"/>
      <c r="C9" s="22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7" t="e">
        <f t="shared" si="0"/>
        <v>#DIV/0!</v>
      </c>
      <c r="AE9" s="98">
        <f t="shared" si="9"/>
        <v>0</v>
      </c>
      <c r="AF9" s="53" t="str">
        <f t="shared" si="10"/>
        <v/>
      </c>
      <c r="AG9" s="87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3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4" t="str">
        <f t="shared" si="22"/>
        <v/>
      </c>
      <c r="CC9" s="94" t="str">
        <f t="shared" si="23"/>
        <v/>
      </c>
      <c r="CD9" s="94" t="str">
        <f t="shared" si="24"/>
        <v/>
      </c>
      <c r="CE9" s="94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5"/>
      <c r="B10" s="142"/>
      <c r="C10" s="22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7" t="e">
        <f t="shared" si="0"/>
        <v>#DIV/0!</v>
      </c>
      <c r="AE10" s="98">
        <f t="shared" si="9"/>
        <v>0</v>
      </c>
      <c r="AF10" s="53" t="str">
        <f t="shared" si="10"/>
        <v/>
      </c>
      <c r="AG10" s="87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3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4" t="str">
        <f t="shared" si="22"/>
        <v/>
      </c>
      <c r="CC10" s="94" t="str">
        <f t="shared" si="23"/>
        <v/>
      </c>
      <c r="CD10" s="94" t="str">
        <f t="shared" si="24"/>
        <v/>
      </c>
      <c r="CE10" s="94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5"/>
      <c r="B11" s="142"/>
      <c r="C11" s="22"/>
      <c r="D11" s="151"/>
      <c r="E11" s="150"/>
      <c r="F11" s="150"/>
      <c r="G11" s="151"/>
      <c r="H11" s="150"/>
      <c r="I11" s="151"/>
      <c r="J11" s="150"/>
      <c r="K11" s="151"/>
      <c r="L11" s="151"/>
      <c r="M11" s="151"/>
      <c r="N11" s="151"/>
      <c r="O11" s="151"/>
      <c r="P11" s="151"/>
      <c r="Q11" s="151"/>
      <c r="R11" s="151"/>
      <c r="S11" s="151"/>
      <c r="T11" s="150"/>
      <c r="U11" s="150"/>
      <c r="V11" s="150"/>
      <c r="W11" s="150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7" t="e">
        <f t="shared" si="0"/>
        <v>#DIV/0!</v>
      </c>
      <c r="AE11" s="98">
        <f t="shared" si="9"/>
        <v>0</v>
      </c>
      <c r="AF11" s="53" t="str">
        <f t="shared" si="10"/>
        <v/>
      </c>
      <c r="AG11" s="87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3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4" t="str">
        <f t="shared" si="22"/>
        <v/>
      </c>
      <c r="CC11" s="94" t="str">
        <f t="shared" si="23"/>
        <v/>
      </c>
      <c r="CD11" s="94" t="str">
        <f t="shared" si="24"/>
        <v/>
      </c>
      <c r="CE11" s="94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5"/>
      <c r="B12" s="142"/>
      <c r="C12" s="6"/>
      <c r="D12" s="6"/>
      <c r="E12" s="6"/>
      <c r="F12" s="150"/>
      <c r="G12" s="6"/>
      <c r="H12" s="6"/>
      <c r="I12" s="6"/>
      <c r="J12" s="150"/>
      <c r="K12" s="150"/>
      <c r="L12" s="6"/>
      <c r="M12" s="6"/>
      <c r="N12" s="6"/>
      <c r="O12" s="150"/>
      <c r="P12" s="150"/>
      <c r="Q12" s="150"/>
      <c r="R12" s="150"/>
      <c r="S12" s="150"/>
      <c r="T12" s="150"/>
      <c r="U12" s="150"/>
      <c r="V12" s="150"/>
      <c r="W12" s="150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7" t="e">
        <f t="shared" si="0"/>
        <v>#DIV/0!</v>
      </c>
      <c r="AE12" s="98">
        <f t="shared" si="9"/>
        <v>0</v>
      </c>
      <c r="AF12" s="53" t="str">
        <f t="shared" si="10"/>
        <v/>
      </c>
      <c r="AG12" s="87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3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4" t="str">
        <f t="shared" si="22"/>
        <v/>
      </c>
      <c r="CC12" s="94" t="str">
        <f t="shared" si="23"/>
        <v/>
      </c>
      <c r="CD12" s="94" t="str">
        <f t="shared" si="24"/>
        <v/>
      </c>
      <c r="CE12" s="94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5"/>
      <c r="B13" s="142"/>
      <c r="C13" s="22"/>
      <c r="D13" s="6"/>
      <c r="E13" s="6"/>
      <c r="F13" s="6"/>
      <c r="G13" s="6"/>
      <c r="H13" s="6"/>
      <c r="I13" s="6"/>
      <c r="J13" s="6"/>
      <c r="K13" s="150"/>
      <c r="L13" s="6"/>
      <c r="M13" s="6"/>
      <c r="N13" s="150"/>
      <c r="O13" s="150"/>
      <c r="P13" s="150"/>
      <c r="Q13" s="150"/>
      <c r="R13" s="150"/>
      <c r="S13" s="150"/>
      <c r="T13" s="150"/>
      <c r="U13" s="150"/>
      <c r="V13" s="6"/>
      <c r="W13" s="150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7" t="e">
        <f t="shared" si="0"/>
        <v>#DIV/0!</v>
      </c>
      <c r="AE13" s="98">
        <f t="shared" si="9"/>
        <v>0</v>
      </c>
      <c r="AF13" s="53" t="str">
        <f t="shared" si="10"/>
        <v/>
      </c>
      <c r="AG13" s="87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3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4" t="str">
        <f t="shared" si="22"/>
        <v/>
      </c>
      <c r="CC13" s="94" t="str">
        <f t="shared" si="23"/>
        <v/>
      </c>
      <c r="CD13" s="94" t="str">
        <f t="shared" si="24"/>
        <v/>
      </c>
      <c r="CE13" s="94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5"/>
      <c r="B14" s="142"/>
      <c r="C14" s="5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50"/>
      <c r="P14" s="150"/>
      <c r="Q14" s="6"/>
      <c r="R14" s="6"/>
      <c r="S14" s="6"/>
      <c r="T14" s="150"/>
      <c r="U14" s="150"/>
      <c r="V14" s="6"/>
      <c r="W14" s="6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7" t="e">
        <f t="shared" si="0"/>
        <v>#DIV/0!</v>
      </c>
      <c r="AE14" s="98">
        <f t="shared" si="9"/>
        <v>0</v>
      </c>
      <c r="AF14" s="53" t="str">
        <f t="shared" si="10"/>
        <v/>
      </c>
      <c r="AG14" s="87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3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4" t="str">
        <f t="shared" si="22"/>
        <v/>
      </c>
      <c r="CC14" s="94" t="str">
        <f t="shared" si="23"/>
        <v/>
      </c>
      <c r="CD14" s="94" t="str">
        <f t="shared" si="24"/>
        <v/>
      </c>
      <c r="CE14" s="94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 t="str">
        <f t="shared" ref="AX15:AZ38" si="28">IF(U15*U$4=0,"",U15/U$4-1)</f>
        <v/>
      </c>
      <c r="AY15" s="88" t="str">
        <f t="shared" si="28"/>
        <v/>
      </c>
      <c r="AZ15" s="88" t="str">
        <f t="shared" si="28"/>
        <v/>
      </c>
      <c r="BA15" s="88"/>
      <c r="BB15" s="88"/>
      <c r="BC15" s="88"/>
      <c r="BD15" s="88"/>
      <c r="BE15" s="88"/>
      <c r="BF15" s="88"/>
      <c r="BG15" s="88"/>
      <c r="BH15" s="89" t="str">
        <f t="shared" ref="BH15:BW30" si="29">IF(D15*D$4=0,"",D15-D$4)</f>
        <v/>
      </c>
      <c r="BI15" s="89" t="str">
        <f t="shared" si="29"/>
        <v/>
      </c>
      <c r="BJ15" s="89" t="str">
        <f t="shared" si="29"/>
        <v/>
      </c>
      <c r="BK15" s="89" t="str">
        <f t="shared" si="29"/>
        <v/>
      </c>
      <c r="BL15" s="89" t="str">
        <f t="shared" si="29"/>
        <v/>
      </c>
      <c r="BM15" s="89" t="str">
        <f t="shared" si="29"/>
        <v/>
      </c>
      <c r="BN15" s="89" t="str">
        <f t="shared" si="29"/>
        <v/>
      </c>
      <c r="BO15" s="89" t="str">
        <f t="shared" si="29"/>
        <v/>
      </c>
      <c r="BP15" s="89" t="str">
        <f t="shared" si="29"/>
        <v/>
      </c>
      <c r="BQ15" s="89" t="str">
        <f t="shared" si="29"/>
        <v/>
      </c>
      <c r="BR15" s="89" t="str">
        <f t="shared" si="29"/>
        <v/>
      </c>
      <c r="BS15" s="89" t="str">
        <f t="shared" si="29"/>
        <v/>
      </c>
      <c r="BT15" s="89" t="str">
        <f t="shared" si="29"/>
        <v/>
      </c>
      <c r="BU15" s="89" t="str">
        <f t="shared" si="29"/>
        <v/>
      </c>
      <c r="BV15" s="89" t="str">
        <f t="shared" si="29"/>
        <v/>
      </c>
      <c r="BW15" s="89" t="str">
        <f t="shared" si="29"/>
        <v/>
      </c>
      <c r="BX15" s="89" t="str">
        <f t="shared" ref="BX15:CA38" si="30">IF(T15*T$4=0,"",T15-T$4)</f>
        <v/>
      </c>
      <c r="BY15" s="89" t="str">
        <f t="shared" si="30"/>
        <v/>
      </c>
      <c r="BZ15" s="89" t="str">
        <f t="shared" si="30"/>
        <v/>
      </c>
      <c r="CA15" s="89" t="str">
        <f t="shared" si="30"/>
        <v/>
      </c>
      <c r="CB15" s="47"/>
      <c r="CC15" s="46"/>
      <c r="CD15" s="46"/>
      <c r="CE15" s="46"/>
      <c r="CF15" s="88"/>
      <c r="CG15" s="88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2" priority="3">
      <formula>ABS(Z5)&gt;=0.05</formula>
    </cfRule>
  </conditionalFormatting>
  <conditionalFormatting sqref="AA5:AA38">
    <cfRule type="expression" dxfId="1" priority="2">
      <formula>OR(ABS($AA5+$AB5)&gt;$AA$3,ABS($AA5-$AB5)&gt;$AA$3)</formula>
    </cfRule>
  </conditionalFormatting>
  <conditionalFormatting sqref="X5:X38">
    <cfRule type="expression" dxfId="0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I13"/>
  <sheetViews>
    <sheetView workbookViewId="0">
      <selection activeCell="D13" sqref="D13:I13"/>
    </sheetView>
  </sheetViews>
  <sheetFormatPr baseColWidth="10" defaultRowHeight="15" x14ac:dyDescent="0.25"/>
  <cols>
    <col min="1" max="2" width="11.42578125" style="99"/>
    <col min="3" max="3" width="31.42578125" style="99" bestFit="1" customWidth="1"/>
    <col min="4" max="8" width="11.42578125" style="99"/>
    <col min="9" max="9" width="16.85546875" style="99" customWidth="1"/>
    <col min="10" max="16384" width="11.42578125" style="99"/>
  </cols>
  <sheetData>
    <row r="3" spans="3:9" ht="45" x14ac:dyDescent="0.6">
      <c r="C3" s="177" t="s">
        <v>22</v>
      </c>
      <c r="D3" s="177"/>
      <c r="E3" s="177"/>
      <c r="F3" s="177"/>
      <c r="G3" s="177"/>
      <c r="H3" s="177"/>
      <c r="I3" s="177"/>
    </row>
    <row r="5" spans="3:9" ht="34.5" x14ac:dyDescent="0.45">
      <c r="C5" s="100" t="s">
        <v>23</v>
      </c>
      <c r="D5" s="100" t="s">
        <v>30</v>
      </c>
    </row>
    <row r="8" spans="3:9" ht="20.25" x14ac:dyDescent="0.3">
      <c r="C8" s="101" t="s">
        <v>24</v>
      </c>
      <c r="D8" s="102" t="s">
        <v>81</v>
      </c>
      <c r="E8" s="103" t="s">
        <v>75</v>
      </c>
      <c r="F8" s="103"/>
      <c r="G8" s="103"/>
      <c r="H8" s="103"/>
      <c r="I8" s="104"/>
    </row>
    <row r="9" spans="3:9" ht="20.25" x14ac:dyDescent="0.3">
      <c r="C9" s="101" t="s">
        <v>25</v>
      </c>
      <c r="D9" s="178" t="s">
        <v>94</v>
      </c>
      <c r="E9" s="179"/>
      <c r="F9" s="179"/>
      <c r="G9" s="179"/>
      <c r="H9" s="179"/>
      <c r="I9" s="180"/>
    </row>
    <row r="10" spans="3:9" ht="20.25" x14ac:dyDescent="0.3">
      <c r="C10" s="101" t="s">
        <v>26</v>
      </c>
      <c r="D10" s="181" t="s">
        <v>74</v>
      </c>
      <c r="E10" s="182"/>
      <c r="F10" s="182"/>
      <c r="G10" s="182"/>
      <c r="H10" s="182"/>
      <c r="I10" s="183"/>
    </row>
    <row r="11" spans="3:9" x14ac:dyDescent="0.25">
      <c r="C11" s="105" t="s">
        <v>27</v>
      </c>
      <c r="D11" s="184"/>
      <c r="E11" s="185"/>
      <c r="F11" s="185"/>
      <c r="G11" s="185"/>
      <c r="H11" s="185"/>
      <c r="I11" s="186"/>
    </row>
    <row r="12" spans="3:9" ht="20.25" x14ac:dyDescent="0.3">
      <c r="C12" s="101" t="s">
        <v>28</v>
      </c>
      <c r="D12" s="178" t="s">
        <v>82</v>
      </c>
      <c r="E12" s="179"/>
      <c r="F12" s="179"/>
      <c r="G12" s="179"/>
      <c r="H12" s="179"/>
      <c r="I12" s="180"/>
    </row>
    <row r="13" spans="3:9" ht="20.25" x14ac:dyDescent="0.3">
      <c r="C13" s="101" t="s">
        <v>29</v>
      </c>
      <c r="D13" s="178" t="s">
        <v>86</v>
      </c>
      <c r="E13" s="179"/>
      <c r="F13" s="179"/>
      <c r="G13" s="179"/>
      <c r="H13" s="179"/>
      <c r="I13" s="180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workbookViewId="0">
      <selection activeCell="A2" sqref="A2"/>
    </sheetView>
  </sheetViews>
  <sheetFormatPr baseColWidth="10" defaultRowHeight="12.75" x14ac:dyDescent="0.2"/>
  <cols>
    <col min="1" max="1" width="76.85546875" style="107" customWidth="1"/>
    <col min="2" max="2" width="20.28515625" style="107" customWidth="1"/>
    <col min="3" max="3" width="13" style="107" customWidth="1"/>
    <col min="4" max="4" width="13.28515625" style="107" customWidth="1"/>
    <col min="5" max="5" width="13.42578125" style="107" customWidth="1"/>
    <col min="6" max="6" width="13.5703125" style="107" customWidth="1"/>
    <col min="7" max="7" width="26.5703125" style="107" customWidth="1"/>
    <col min="8" max="16384" width="11.42578125" style="107"/>
  </cols>
  <sheetData>
    <row r="1" spans="1:7" ht="20.25" x14ac:dyDescent="0.3">
      <c r="A1" s="106" t="s">
        <v>31</v>
      </c>
      <c r="B1" s="106"/>
      <c r="C1" s="106"/>
      <c r="D1" s="106"/>
      <c r="E1" s="106"/>
      <c r="F1" s="106"/>
      <c r="G1" s="106"/>
    </row>
    <row r="2" spans="1:7" ht="20.25" x14ac:dyDescent="0.3">
      <c r="A2" s="149" t="s">
        <v>96</v>
      </c>
      <c r="B2" s="106"/>
      <c r="C2" s="106"/>
      <c r="D2" s="106"/>
      <c r="E2" s="106"/>
      <c r="F2" s="106"/>
      <c r="G2" s="106"/>
    </row>
    <row r="3" spans="1:7" ht="20.25" x14ac:dyDescent="0.3">
      <c r="A3" s="106" t="s">
        <v>32</v>
      </c>
      <c r="B3" s="108"/>
      <c r="C3" s="106"/>
      <c r="D3" s="106"/>
      <c r="E3" s="106"/>
      <c r="F3" s="106"/>
      <c r="G3" s="106"/>
    </row>
    <row r="4" spans="1:7" ht="15" x14ac:dyDescent="0.2">
      <c r="A4" s="109" t="s">
        <v>33</v>
      </c>
      <c r="B4" s="109"/>
      <c r="C4" s="109"/>
      <c r="D4" s="109"/>
      <c r="E4" s="109"/>
      <c r="F4" s="109"/>
      <c r="G4" s="109"/>
    </row>
    <row r="5" spans="1:7" ht="15" x14ac:dyDescent="0.2">
      <c r="A5" s="110" t="s">
        <v>69</v>
      </c>
      <c r="B5" s="111"/>
      <c r="C5" s="111"/>
      <c r="D5" s="111"/>
      <c r="E5" s="111"/>
      <c r="F5" s="111"/>
      <c r="G5" s="111"/>
    </row>
    <row r="6" spans="1:7" ht="15" x14ac:dyDescent="0.2">
      <c r="A6" s="109"/>
      <c r="B6" s="111"/>
      <c r="C6" s="111"/>
      <c r="D6" s="109"/>
      <c r="E6" s="109"/>
      <c r="F6" s="109"/>
      <c r="G6" s="109"/>
    </row>
    <row r="7" spans="1:7" ht="15" x14ac:dyDescent="0.2">
      <c r="A7" s="109" t="s">
        <v>34</v>
      </c>
      <c r="B7" s="111"/>
      <c r="C7" s="111"/>
      <c r="D7" s="111"/>
      <c r="E7" s="111"/>
      <c r="F7" s="111"/>
      <c r="G7" s="111"/>
    </row>
    <row r="8" spans="1:7" ht="15" x14ac:dyDescent="0.2">
      <c r="A8" s="110" t="s">
        <v>70</v>
      </c>
      <c r="B8" s="111"/>
      <c r="C8" s="111"/>
      <c r="D8" s="111"/>
      <c r="E8" s="111"/>
      <c r="F8" s="111"/>
      <c r="G8" s="111"/>
    </row>
    <row r="9" spans="1:7" ht="15" x14ac:dyDescent="0.2">
      <c r="A9" s="109"/>
      <c r="B9" s="111"/>
      <c r="C9" s="111"/>
      <c r="D9" s="111"/>
      <c r="E9" s="109"/>
      <c r="F9" s="109"/>
      <c r="G9" s="109"/>
    </row>
    <row r="10" spans="1:7" ht="15" x14ac:dyDescent="0.2">
      <c r="A10" s="109" t="s">
        <v>35</v>
      </c>
      <c r="B10" s="111"/>
      <c r="C10" s="111"/>
      <c r="D10" s="111"/>
      <c r="E10" s="111"/>
      <c r="F10" s="111"/>
      <c r="G10" s="111"/>
    </row>
    <row r="11" spans="1:7" ht="15" x14ac:dyDescent="0.2">
      <c r="A11" s="110" t="s">
        <v>84</v>
      </c>
      <c r="B11" s="111"/>
      <c r="C11" s="111"/>
      <c r="D11" s="111"/>
      <c r="E11" s="111"/>
      <c r="F11" s="111"/>
      <c r="G11" s="111"/>
    </row>
    <row r="12" spans="1:7" ht="15" x14ac:dyDescent="0.2">
      <c r="A12" s="109"/>
      <c r="B12" s="109"/>
      <c r="C12" s="109"/>
      <c r="D12" s="109"/>
      <c r="E12" s="109"/>
      <c r="F12" s="109"/>
      <c r="G12" s="109"/>
    </row>
    <row r="13" spans="1:7" ht="15" x14ac:dyDescent="0.2">
      <c r="A13" s="109" t="s">
        <v>36</v>
      </c>
      <c r="B13" s="109"/>
      <c r="C13" s="109"/>
      <c r="D13" s="109"/>
      <c r="E13" s="109"/>
      <c r="F13" s="109"/>
      <c r="G13" s="109"/>
    </row>
    <row r="14" spans="1:7" ht="15" x14ac:dyDescent="0.2">
      <c r="A14" s="112" t="s">
        <v>85</v>
      </c>
      <c r="B14" s="113" t="s">
        <v>37</v>
      </c>
      <c r="C14" s="113"/>
      <c r="D14" s="113"/>
      <c r="E14" s="109"/>
      <c r="F14" s="109"/>
      <c r="G14" s="109"/>
    </row>
    <row r="15" spans="1:7" ht="15" x14ac:dyDescent="0.2">
      <c r="A15" s="112"/>
      <c r="B15" s="113" t="s">
        <v>38</v>
      </c>
      <c r="C15" s="114"/>
      <c r="D15" s="115"/>
      <c r="E15" s="109"/>
      <c r="F15" s="109"/>
      <c r="G15" s="111"/>
    </row>
    <row r="16" spans="1:7" ht="15" x14ac:dyDescent="0.2">
      <c r="A16" s="112"/>
      <c r="B16" s="116" t="s">
        <v>39</v>
      </c>
      <c r="C16" s="117"/>
      <c r="D16" s="118"/>
      <c r="E16" s="109"/>
      <c r="F16" s="109"/>
      <c r="G16" s="109"/>
    </row>
    <row r="17" spans="1:7" ht="15" x14ac:dyDescent="0.2">
      <c r="A17" s="109"/>
      <c r="B17" s="109"/>
      <c r="C17" s="109"/>
      <c r="D17" s="109"/>
      <c r="E17" s="109"/>
      <c r="F17" s="109"/>
      <c r="G17" s="109"/>
    </row>
    <row r="18" spans="1:7" ht="15" x14ac:dyDescent="0.2">
      <c r="A18" s="109" t="s">
        <v>40</v>
      </c>
      <c r="B18" s="109"/>
      <c r="C18" s="109"/>
      <c r="D18" s="109"/>
      <c r="E18" s="109"/>
      <c r="F18" s="109"/>
      <c r="G18" s="109"/>
    </row>
    <row r="19" spans="1:7" ht="15" x14ac:dyDescent="0.2">
      <c r="A19" s="112"/>
      <c r="B19" s="113" t="s">
        <v>41</v>
      </c>
      <c r="C19" s="109"/>
      <c r="D19" s="109"/>
      <c r="E19" s="109"/>
      <c r="F19" s="109"/>
      <c r="G19" s="109"/>
    </row>
    <row r="20" spans="1:7" ht="15" x14ac:dyDescent="0.2">
      <c r="A20" s="112"/>
      <c r="B20" s="113" t="s">
        <v>42</v>
      </c>
      <c r="C20" s="109"/>
      <c r="D20" s="109"/>
      <c r="E20" s="109"/>
      <c r="F20" s="109"/>
      <c r="G20" s="109"/>
    </row>
    <row r="21" spans="1:7" ht="15" x14ac:dyDescent="0.2">
      <c r="A21" s="112" t="s">
        <v>85</v>
      </c>
      <c r="B21" s="113" t="s">
        <v>43</v>
      </c>
      <c r="C21" s="109"/>
      <c r="D21" s="109"/>
      <c r="E21" s="109"/>
      <c r="F21" s="109"/>
      <c r="G21" s="109"/>
    </row>
    <row r="22" spans="1:7" ht="15" x14ac:dyDescent="0.2">
      <c r="A22" s="112"/>
      <c r="B22" s="113" t="s">
        <v>44</v>
      </c>
      <c r="C22" s="109"/>
      <c r="D22" s="109"/>
      <c r="E22" s="109"/>
      <c r="F22" s="109"/>
      <c r="G22" s="109"/>
    </row>
    <row r="23" spans="1:7" ht="15" x14ac:dyDescent="0.2">
      <c r="A23" s="109"/>
      <c r="B23" s="109"/>
      <c r="C23" s="109"/>
      <c r="D23" s="109"/>
      <c r="E23" s="109"/>
      <c r="F23" s="109"/>
      <c r="G23" s="109"/>
    </row>
    <row r="24" spans="1:7" ht="15" x14ac:dyDescent="0.2">
      <c r="A24" s="109" t="s">
        <v>45</v>
      </c>
      <c r="B24" s="109"/>
      <c r="C24" s="109"/>
      <c r="D24" s="109"/>
      <c r="E24" s="109"/>
      <c r="F24" s="109"/>
      <c r="G24" s="109"/>
    </row>
    <row r="25" spans="1:7" ht="15.75" x14ac:dyDescent="0.25">
      <c r="A25" s="119" t="s">
        <v>46</v>
      </c>
      <c r="B25" s="113" t="s">
        <v>47</v>
      </c>
      <c r="C25" s="113" t="s">
        <v>87</v>
      </c>
      <c r="D25" s="113" t="s">
        <v>88</v>
      </c>
      <c r="E25" s="113" t="s">
        <v>89</v>
      </c>
      <c r="F25" s="113" t="s">
        <v>48</v>
      </c>
      <c r="G25" s="113" t="s">
        <v>49</v>
      </c>
    </row>
    <row r="26" spans="1:7" ht="15" x14ac:dyDescent="0.2">
      <c r="A26" s="113"/>
      <c r="B26" s="156" t="s">
        <v>93</v>
      </c>
      <c r="C26" s="110"/>
      <c r="D26" s="110"/>
      <c r="E26" s="110"/>
      <c r="F26" s="110"/>
      <c r="G26" s="110"/>
    </row>
    <row r="27" spans="1:7" ht="15" x14ac:dyDescent="0.2">
      <c r="A27" s="113" t="s">
        <v>50</v>
      </c>
      <c r="B27" s="112" t="s">
        <v>91</v>
      </c>
      <c r="C27" s="110"/>
      <c r="D27" s="110"/>
      <c r="E27" s="110"/>
      <c r="F27" s="110"/>
      <c r="G27" s="110"/>
    </row>
    <row r="28" spans="1:7" ht="15" x14ac:dyDescent="0.2">
      <c r="A28" s="113" t="s">
        <v>51</v>
      </c>
      <c r="B28" s="112" t="s">
        <v>90</v>
      </c>
      <c r="C28" s="110"/>
      <c r="D28" s="110"/>
      <c r="E28" s="110"/>
      <c r="F28" s="110"/>
      <c r="G28" s="110"/>
    </row>
    <row r="29" spans="1:7" ht="15" x14ac:dyDescent="0.2">
      <c r="A29" s="113" t="s">
        <v>52</v>
      </c>
      <c r="B29" s="112" t="s">
        <v>92</v>
      </c>
      <c r="C29" s="110"/>
      <c r="D29" s="110"/>
      <c r="E29" s="110"/>
      <c r="F29" s="110"/>
      <c r="G29" s="110"/>
    </row>
    <row r="30" spans="1:7" ht="15.75" x14ac:dyDescent="0.25">
      <c r="A30" s="113" t="s">
        <v>53</v>
      </c>
      <c r="B30" s="112" t="s">
        <v>71</v>
      </c>
      <c r="C30" s="110"/>
      <c r="D30" s="110"/>
      <c r="E30" s="110"/>
      <c r="F30" s="110"/>
      <c r="G30" s="110"/>
    </row>
    <row r="31" spans="1:7" ht="15.75" thickBot="1" x14ac:dyDescent="0.25">
      <c r="A31" s="120" t="s">
        <v>79</v>
      </c>
      <c r="B31" s="143" t="s">
        <v>80</v>
      </c>
      <c r="C31" s="121"/>
      <c r="D31" s="121"/>
      <c r="E31" s="121"/>
      <c r="F31" s="121"/>
      <c r="G31" s="121"/>
    </row>
    <row r="32" spans="1:7" ht="15" x14ac:dyDescent="0.2">
      <c r="A32" s="122" t="s">
        <v>54</v>
      </c>
      <c r="B32" s="144"/>
      <c r="C32" s="123"/>
      <c r="D32" s="123"/>
      <c r="E32" s="123"/>
      <c r="F32" s="123"/>
      <c r="G32" s="124"/>
    </row>
    <row r="33" spans="1:7" ht="15" x14ac:dyDescent="0.2">
      <c r="A33" s="125" t="s">
        <v>55</v>
      </c>
      <c r="B33" s="112">
        <v>3500</v>
      </c>
      <c r="C33" s="110"/>
      <c r="D33" s="110"/>
      <c r="E33" s="110"/>
      <c r="F33" s="110"/>
      <c r="G33" s="126"/>
    </row>
    <row r="34" spans="1:7" ht="15.75" x14ac:dyDescent="0.25">
      <c r="A34" s="125" t="s">
        <v>56</v>
      </c>
      <c r="B34" s="112" t="s">
        <v>73</v>
      </c>
      <c r="C34" s="110"/>
      <c r="D34" s="110"/>
      <c r="E34" s="110"/>
      <c r="F34" s="110"/>
      <c r="G34" s="126"/>
    </row>
    <row r="35" spans="1:7" ht="15.75" thickBot="1" x14ac:dyDescent="0.25">
      <c r="A35" s="127" t="s">
        <v>57</v>
      </c>
      <c r="B35" s="145" t="s">
        <v>72</v>
      </c>
      <c r="C35" s="128"/>
      <c r="D35" s="128"/>
      <c r="E35" s="128"/>
      <c r="F35" s="128"/>
      <c r="G35" s="129"/>
    </row>
    <row r="36" spans="1:7" ht="15" x14ac:dyDescent="0.2">
      <c r="A36" s="130" t="s">
        <v>58</v>
      </c>
      <c r="B36" s="146"/>
      <c r="C36" s="130"/>
      <c r="D36" s="130"/>
      <c r="E36" s="130"/>
      <c r="F36" s="130"/>
      <c r="G36" s="130"/>
    </row>
    <row r="37" spans="1:7" ht="18" x14ac:dyDescent="0.2">
      <c r="A37" s="113" t="s">
        <v>59</v>
      </c>
      <c r="B37" s="112"/>
      <c r="C37" s="110"/>
      <c r="D37" s="110"/>
      <c r="E37" s="110"/>
      <c r="F37" s="110"/>
      <c r="G37" s="110"/>
    </row>
    <row r="38" spans="1:7" ht="15" x14ac:dyDescent="0.2">
      <c r="A38" s="113" t="s">
        <v>60</v>
      </c>
      <c r="B38" s="112"/>
      <c r="C38" s="110"/>
      <c r="D38" s="110"/>
      <c r="E38" s="110"/>
      <c r="F38" s="110"/>
      <c r="G38" s="110"/>
    </row>
    <row r="39" spans="1:7" ht="15" x14ac:dyDescent="0.2">
      <c r="A39" s="113" t="s">
        <v>61</v>
      </c>
      <c r="B39" s="112"/>
      <c r="C39" s="110"/>
      <c r="D39" s="110"/>
      <c r="E39" s="110"/>
      <c r="F39" s="110"/>
      <c r="G39" s="110"/>
    </row>
    <row r="40" spans="1:7" ht="15" x14ac:dyDescent="0.2">
      <c r="A40" s="113" t="s">
        <v>62</v>
      </c>
      <c r="B40" s="147"/>
      <c r="C40" s="110"/>
      <c r="D40" s="110"/>
      <c r="E40" s="110"/>
      <c r="F40" s="110"/>
      <c r="G40" s="110"/>
    </row>
    <row r="41" spans="1:7" ht="15" x14ac:dyDescent="0.2">
      <c r="A41" s="113" t="s">
        <v>63</v>
      </c>
      <c r="B41" s="112"/>
      <c r="C41" s="110"/>
      <c r="D41" s="110"/>
      <c r="E41" s="110"/>
      <c r="F41" s="110"/>
      <c r="G41" s="110"/>
    </row>
    <row r="42" spans="1:7" ht="15" x14ac:dyDescent="0.2">
      <c r="A42" s="109"/>
      <c r="B42" s="109"/>
      <c r="C42" s="109"/>
      <c r="D42" s="109"/>
      <c r="E42" s="109"/>
      <c r="F42" s="109"/>
      <c r="G42" s="109"/>
    </row>
    <row r="43" spans="1:7" ht="15" x14ac:dyDescent="0.2">
      <c r="A43" s="187" t="s">
        <v>64</v>
      </c>
      <c r="B43" s="187"/>
      <c r="C43" s="187"/>
      <c r="D43" s="187"/>
      <c r="E43" s="187"/>
      <c r="F43" s="187"/>
      <c r="G43" s="187"/>
    </row>
  </sheetData>
  <mergeCells count="1">
    <mergeCell ref="A43:G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workbookViewId="0">
      <selection activeCell="H20" sqref="H20"/>
    </sheetView>
  </sheetViews>
  <sheetFormatPr baseColWidth="10" defaultRowHeight="15" x14ac:dyDescent="0.25"/>
  <sheetData>
    <row r="1" spans="1:8" x14ac:dyDescent="0.25">
      <c r="A1" s="24">
        <v>8.8000000000000007</v>
      </c>
      <c r="B1" s="25">
        <v>8.84</v>
      </c>
      <c r="C1" s="25">
        <v>8.69</v>
      </c>
      <c r="D1" s="25">
        <v>8.4499999999999993</v>
      </c>
      <c r="E1" s="25">
        <v>7.54</v>
      </c>
      <c r="F1" s="26">
        <v>8.3699999999999992</v>
      </c>
      <c r="G1" s="26">
        <v>6.89</v>
      </c>
      <c r="H1" s="26">
        <v>2.21</v>
      </c>
    </row>
    <row r="2" spans="1:8" x14ac:dyDescent="0.25">
      <c r="A2" s="27">
        <v>6.22</v>
      </c>
      <c r="B2" s="28">
        <v>6.09</v>
      </c>
      <c r="C2" s="28">
        <v>6.21</v>
      </c>
      <c r="D2" s="28">
        <v>6.22</v>
      </c>
      <c r="E2" s="28">
        <v>5.19</v>
      </c>
      <c r="F2" s="29">
        <v>3.11</v>
      </c>
      <c r="G2" s="29">
        <v>1.97</v>
      </c>
      <c r="H2" s="29">
        <v>1.04</v>
      </c>
    </row>
    <row r="3" spans="1:8" x14ac:dyDescent="0.25">
      <c r="A3" s="27">
        <v>4.7699999999999996</v>
      </c>
      <c r="B3" s="28">
        <v>4.74</v>
      </c>
      <c r="C3" s="28">
        <v>4.74</v>
      </c>
      <c r="D3" s="28">
        <v>4.68</v>
      </c>
      <c r="E3" s="28">
        <v>3.75</v>
      </c>
      <c r="F3" s="29">
        <v>3.09</v>
      </c>
      <c r="G3" s="29">
        <v>1.68</v>
      </c>
      <c r="H3" s="29">
        <v>1.19</v>
      </c>
    </row>
    <row r="4" spans="1:8" x14ac:dyDescent="0.25">
      <c r="A4" s="27">
        <v>14.4</v>
      </c>
      <c r="B4" s="28">
        <v>13.34</v>
      </c>
      <c r="C4" s="28">
        <v>13.93</v>
      </c>
      <c r="D4" s="28">
        <v>13.71</v>
      </c>
      <c r="E4" s="28">
        <v>12.48</v>
      </c>
      <c r="F4" s="29">
        <v>6.46</v>
      </c>
      <c r="G4" s="29">
        <v>8.3000000000000007</v>
      </c>
      <c r="H4" s="29">
        <v>3.94</v>
      </c>
    </row>
    <row r="5" spans="1:8" x14ac:dyDescent="0.25">
      <c r="A5" s="27">
        <v>4.2300000000000004</v>
      </c>
      <c r="B5" s="28">
        <v>4.2699999999999996</v>
      </c>
      <c r="C5" s="28">
        <v>4.28</v>
      </c>
      <c r="D5" s="28">
        <v>4.12</v>
      </c>
      <c r="E5" s="28">
        <v>3.13</v>
      </c>
      <c r="F5" s="29">
        <v>2.36</v>
      </c>
      <c r="G5" s="29">
        <v>1.27</v>
      </c>
      <c r="H5" s="29">
        <v>1.18</v>
      </c>
    </row>
    <row r="6" spans="1:8" x14ac:dyDescent="0.25">
      <c r="A6" s="27">
        <v>22.79</v>
      </c>
      <c r="B6" s="28">
        <v>22.73</v>
      </c>
      <c r="C6" s="28">
        <v>21.95</v>
      </c>
      <c r="D6" s="28">
        <v>20.69</v>
      </c>
      <c r="E6" s="28">
        <v>17.66</v>
      </c>
      <c r="F6" s="29">
        <v>9.31</v>
      </c>
      <c r="G6" s="29">
        <v>6.84</v>
      </c>
      <c r="H6" s="29">
        <v>2.69</v>
      </c>
    </row>
    <row r="7" spans="1:8" x14ac:dyDescent="0.25">
      <c r="A7" s="27">
        <v>5.59</v>
      </c>
      <c r="B7" s="28">
        <v>5.57</v>
      </c>
      <c r="C7" s="28">
        <v>5.47</v>
      </c>
      <c r="D7" s="28">
        <v>5.43</v>
      </c>
      <c r="E7" s="28">
        <v>5.51</v>
      </c>
      <c r="F7" s="29">
        <v>3.07</v>
      </c>
      <c r="G7" s="29">
        <v>2.4700000000000002</v>
      </c>
      <c r="H7" s="29">
        <v>1.97</v>
      </c>
    </row>
    <row r="8" spans="1:8" x14ac:dyDescent="0.25">
      <c r="A8" s="27">
        <v>9.3699999999999992</v>
      </c>
      <c r="B8" s="28">
        <v>9.3000000000000007</v>
      </c>
      <c r="C8" s="28">
        <v>9.24</v>
      </c>
      <c r="D8" s="28">
        <v>9.26</v>
      </c>
      <c r="E8" s="28">
        <v>8.8800000000000008</v>
      </c>
      <c r="F8" s="29">
        <v>5.49</v>
      </c>
      <c r="G8" s="29">
        <v>8.16</v>
      </c>
      <c r="H8" s="29">
        <v>1.81</v>
      </c>
    </row>
    <row r="9" spans="1:8" x14ac:dyDescent="0.25">
      <c r="A9" s="27">
        <v>39.590000000000003</v>
      </c>
      <c r="B9" s="28">
        <v>39.75</v>
      </c>
      <c r="C9" s="28">
        <v>38.299999999999997</v>
      </c>
      <c r="D9" s="28">
        <v>38.409999999999997</v>
      </c>
      <c r="E9" s="28">
        <v>31.12</v>
      </c>
      <c r="F9" s="29">
        <v>24.17</v>
      </c>
      <c r="G9" s="29">
        <v>22.24</v>
      </c>
      <c r="H9" s="29">
        <v>9.86</v>
      </c>
    </row>
    <row r="10" spans="1:8" x14ac:dyDescent="0.25">
      <c r="A10" s="27">
        <v>3.73</v>
      </c>
      <c r="B10" s="28">
        <v>3.82</v>
      </c>
      <c r="C10" s="28">
        <v>3.74</v>
      </c>
      <c r="D10" s="28">
        <v>3.64</v>
      </c>
      <c r="E10" s="28">
        <v>2.77</v>
      </c>
      <c r="F10" s="29">
        <v>1.63</v>
      </c>
      <c r="G10" s="29">
        <v>0.86099999999999999</v>
      </c>
      <c r="H10" s="29">
        <v>0.72599999999999998</v>
      </c>
    </row>
    <row r="11" spans="1:8" x14ac:dyDescent="0.25">
      <c r="A11" s="27">
        <v>11</v>
      </c>
      <c r="B11" s="28">
        <v>11.4</v>
      </c>
      <c r="C11" s="28">
        <v>11</v>
      </c>
      <c r="D11" s="28">
        <v>9.3000000000000007</v>
      </c>
      <c r="E11" s="28">
        <v>9.5</v>
      </c>
      <c r="F11" s="29">
        <v>6.3692900000000003</v>
      </c>
      <c r="G11" s="29">
        <v>6.0654199999999996</v>
      </c>
      <c r="H11" s="29">
        <v>2.3769</v>
      </c>
    </row>
    <row r="12" spans="1:8" x14ac:dyDescent="0.25">
      <c r="A12" s="27">
        <v>13</v>
      </c>
      <c r="B12" s="28">
        <v>12.6</v>
      </c>
      <c r="C12" s="28">
        <v>12</v>
      </c>
      <c r="D12" s="28">
        <v>12.1</v>
      </c>
      <c r="E12" s="28">
        <v>11.7</v>
      </c>
      <c r="F12" s="29">
        <v>6.71279</v>
      </c>
      <c r="G12" s="29">
        <v>7.5088400000000002</v>
      </c>
      <c r="H12" s="29">
        <v>2.9133</v>
      </c>
    </row>
    <row r="13" spans="1:8" x14ac:dyDescent="0.25">
      <c r="A13" s="27">
        <v>15</v>
      </c>
      <c r="B13" s="28">
        <v>12.6</v>
      </c>
      <c r="C13" s="28">
        <v>12.2</v>
      </c>
      <c r="D13" s="28">
        <v>12</v>
      </c>
      <c r="E13" s="28">
        <v>11.2</v>
      </c>
      <c r="F13" s="29">
        <v>7.7349399999999999</v>
      </c>
      <c r="G13" s="29">
        <v>8.1854399999999998</v>
      </c>
      <c r="H13" s="29">
        <v>3.2656200000000002</v>
      </c>
    </row>
    <row r="14" spans="1:8" x14ac:dyDescent="0.25">
      <c r="A14" s="27">
        <v>17</v>
      </c>
      <c r="B14" s="28">
        <v>17</v>
      </c>
      <c r="C14" s="28">
        <v>16.5</v>
      </c>
      <c r="D14" s="28">
        <v>15</v>
      </c>
      <c r="E14" s="28">
        <v>14.9</v>
      </c>
      <c r="F14" s="29">
        <v>9.9436400000000003</v>
      </c>
      <c r="G14" s="29">
        <v>7.40679</v>
      </c>
      <c r="H14" s="29">
        <v>4.1826800000000004</v>
      </c>
    </row>
    <row r="15" spans="1:8" x14ac:dyDescent="0.25">
      <c r="A15" s="27">
        <v>19</v>
      </c>
      <c r="B15" s="28">
        <v>18.3</v>
      </c>
      <c r="C15" s="28">
        <v>17</v>
      </c>
      <c r="D15" s="28">
        <v>16</v>
      </c>
      <c r="E15" s="28">
        <v>15.3</v>
      </c>
      <c r="F15" s="29">
        <v>9.3044200000000004</v>
      </c>
      <c r="G15" s="29">
        <v>9.5603700000000007</v>
      </c>
      <c r="H15" s="29">
        <v>4.0472999999999999</v>
      </c>
    </row>
    <row r="16" spans="1:8" x14ac:dyDescent="0.25">
      <c r="A16" s="27">
        <v>21</v>
      </c>
      <c r="B16" s="28">
        <v>20.2</v>
      </c>
      <c r="C16" s="28">
        <v>18.5</v>
      </c>
      <c r="D16" s="28">
        <v>18</v>
      </c>
      <c r="E16" s="28">
        <v>17.600000000000001</v>
      </c>
      <c r="F16" s="29">
        <v>12.467499999999999</v>
      </c>
      <c r="G16" s="29">
        <v>10.8973</v>
      </c>
      <c r="H16" s="29">
        <v>4.2975700000000003</v>
      </c>
    </row>
    <row r="17" spans="1:8" x14ac:dyDescent="0.25">
      <c r="A17" s="27">
        <v>23</v>
      </c>
      <c r="B17" s="28">
        <v>22</v>
      </c>
      <c r="C17" s="28">
        <v>22.2</v>
      </c>
      <c r="D17" s="28">
        <v>20.100000000000001</v>
      </c>
      <c r="E17" s="28">
        <v>19.3</v>
      </c>
      <c r="F17" s="29">
        <v>12.5106</v>
      </c>
      <c r="G17" s="29">
        <v>12.4727</v>
      </c>
      <c r="H17" s="29">
        <v>5.3687399999999998</v>
      </c>
    </row>
    <row r="18" spans="1:8" x14ac:dyDescent="0.25">
      <c r="A18" s="27">
        <v>25</v>
      </c>
      <c r="B18" s="28">
        <v>25.1</v>
      </c>
      <c r="C18" s="28">
        <v>24.9</v>
      </c>
      <c r="D18" s="28">
        <v>24</v>
      </c>
      <c r="E18" s="28">
        <v>19.600000000000001</v>
      </c>
      <c r="F18" s="29">
        <v>14.498100000000001</v>
      </c>
      <c r="G18" s="29">
        <v>12.769</v>
      </c>
      <c r="H18" s="29">
        <v>5.6497299999999999</v>
      </c>
    </row>
    <row r="19" spans="1:8" x14ac:dyDescent="0.25">
      <c r="A19" s="27">
        <v>27</v>
      </c>
      <c r="B19" s="28">
        <v>26</v>
      </c>
      <c r="C19" s="28">
        <v>25.8</v>
      </c>
      <c r="D19" s="28">
        <v>25.2</v>
      </c>
      <c r="E19" s="28">
        <v>22</v>
      </c>
      <c r="F19" s="29">
        <v>15.746</v>
      </c>
      <c r="G19" s="29">
        <v>14.110300000000001</v>
      </c>
      <c r="H19" s="29">
        <v>5.9363700000000001</v>
      </c>
    </row>
    <row r="20" spans="1:8" x14ac:dyDescent="0.25">
      <c r="A20" s="27">
        <v>29.4</v>
      </c>
      <c r="B20" s="28">
        <v>29</v>
      </c>
      <c r="C20" s="28">
        <v>28.5</v>
      </c>
      <c r="D20" s="28">
        <v>28</v>
      </c>
      <c r="E20" s="28">
        <v>21.8</v>
      </c>
      <c r="F20" s="29">
        <v>16.367999999999999</v>
      </c>
      <c r="G20" s="29">
        <v>14.6488</v>
      </c>
      <c r="H20" s="29">
        <v>6.49329</v>
      </c>
    </row>
    <row r="23" spans="1:8" x14ac:dyDescent="0.25">
      <c r="A23" t="s">
        <v>68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23"/>
  <sheetViews>
    <sheetView tabSelected="1" workbookViewId="0">
      <selection activeCell="I18" sqref="I18"/>
    </sheetView>
  </sheetViews>
  <sheetFormatPr baseColWidth="10" defaultRowHeight="15" x14ac:dyDescent="0.25"/>
  <cols>
    <col min="1" max="16384" width="11.42578125" style="99"/>
  </cols>
  <sheetData>
    <row r="2" spans="2:13" ht="15.75" thickBot="1" x14ac:dyDescent="0.3"/>
    <row r="3" spans="2:13" ht="34.5" x14ac:dyDescent="0.45">
      <c r="B3" s="131" t="s">
        <v>65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/>
    </row>
    <row r="4" spans="2:13" x14ac:dyDescent="0.25"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6"/>
    </row>
    <row r="5" spans="2:13" x14ac:dyDescent="0.25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</row>
    <row r="6" spans="2:13" x14ac:dyDescent="0.25"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</row>
    <row r="7" spans="2:13" x14ac:dyDescent="0.25">
      <c r="B7" s="134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6"/>
    </row>
    <row r="8" spans="2:13" x14ac:dyDescent="0.25"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6"/>
    </row>
    <row r="9" spans="2:13" x14ac:dyDescent="0.25">
      <c r="B9" s="134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6"/>
    </row>
    <row r="10" spans="2:13" x14ac:dyDescent="0.25">
      <c r="B10" s="134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6"/>
    </row>
    <row r="11" spans="2:13" x14ac:dyDescent="0.25">
      <c r="B11" s="134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6"/>
    </row>
    <row r="12" spans="2:13" x14ac:dyDescent="0.25"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6"/>
    </row>
    <row r="13" spans="2:13" ht="15.75" thickBot="1" x14ac:dyDescent="0.3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9"/>
    </row>
    <row r="14" spans="2:13" ht="45" thickBot="1" x14ac:dyDescent="0.6">
      <c r="B14" s="140"/>
    </row>
    <row r="15" spans="2:13" ht="44.25" x14ac:dyDescent="0.55000000000000004">
      <c r="B15" s="141" t="s">
        <v>66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3"/>
    </row>
    <row r="16" spans="2:13" x14ac:dyDescent="0.25"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6"/>
    </row>
    <row r="17" spans="2:13" x14ac:dyDescent="0.25">
      <c r="B17" s="134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6"/>
    </row>
    <row r="18" spans="2:13" x14ac:dyDescent="0.25">
      <c r="B18" s="134" t="s">
        <v>95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6"/>
    </row>
    <row r="19" spans="2:13" x14ac:dyDescent="0.25">
      <c r="B19" s="159" t="s">
        <v>97</v>
      </c>
      <c r="C19" s="160"/>
      <c r="D19" s="160"/>
      <c r="E19" s="160"/>
      <c r="F19" s="160"/>
      <c r="G19" s="160"/>
      <c r="H19" s="135"/>
      <c r="I19" s="135"/>
      <c r="J19" s="135"/>
      <c r="K19" s="135"/>
      <c r="L19" s="135"/>
      <c r="M19" s="136"/>
    </row>
    <row r="20" spans="2:13" x14ac:dyDescent="0.25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6"/>
    </row>
    <row r="21" spans="2:13" x14ac:dyDescent="0.25"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6"/>
    </row>
    <row r="22" spans="2:13" x14ac:dyDescent="0.25">
      <c r="B22" s="134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6"/>
    </row>
    <row r="23" spans="2:13" ht="15.75" thickBot="1" x14ac:dyDescent="0.3">
      <c r="B23" s="137" t="s">
        <v>67</v>
      </c>
      <c r="C23" s="138"/>
      <c r="D23" s="138" t="s">
        <v>98</v>
      </c>
      <c r="E23" s="138"/>
      <c r="F23" s="138"/>
      <c r="G23" s="138"/>
      <c r="H23" s="138"/>
      <c r="I23" s="138"/>
      <c r="J23" s="138"/>
      <c r="K23" s="138"/>
      <c r="L23" s="138"/>
      <c r="M23" s="1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Aktivt B12</vt:lpstr>
      <vt:lpstr>Forside  </vt:lpstr>
      <vt:lpstr>Beskrivelse av betingelser </vt:lpstr>
      <vt:lpstr>Bakgrunnsdata</vt:lpstr>
      <vt:lpstr>Konklusjon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</dc:creator>
  <cp:lastModifiedBy>Anne Elisabeth Solsvik</cp:lastModifiedBy>
  <dcterms:created xsi:type="dcterms:W3CDTF">2014-08-04T07:23:45Z</dcterms:created>
  <dcterms:modified xsi:type="dcterms:W3CDTF">2022-11-28T12:37:59Z</dcterms:modified>
</cp:coreProperties>
</file>