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C2F99E13-510C-4247-946B-48E9AF724E9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C5" i="2" l="1"/>
  <c r="C4" i="2" l="1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I116" i="1"/>
  <c r="I117" i="1" s="1"/>
  <c r="J117" i="1" l="1"/>
  <c r="F121" i="1"/>
  <c r="I120" i="1"/>
  <c r="B114" i="1"/>
  <c r="H118" i="1"/>
  <c r="J114" i="1"/>
  <c r="J118" i="1"/>
  <c r="I114" i="1"/>
  <c r="I118" i="1"/>
  <c r="I119" i="1" s="1"/>
  <c r="H114" i="1"/>
  <c r="G120" i="1"/>
  <c r="G121" i="1"/>
  <c r="F118" i="1"/>
  <c r="F119" i="1" s="1"/>
  <c r="D120" i="1"/>
  <c r="C114" i="1"/>
  <c r="E118" i="1"/>
  <c r="E119" i="1" s="1"/>
  <c r="B118" i="1"/>
  <c r="B119" i="1" s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H119" i="1" l="1"/>
  <c r="C119" i="1"/>
  <c r="D1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Apeland, Solveig</author>
  </authors>
  <commentList>
    <comment ref="B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Apeland, Solveig:</t>
        </r>
        <r>
          <rPr>
            <sz val="9"/>
            <color indexed="81"/>
            <rFont val="Tahoma"/>
            <family val="2"/>
          </rPr>
          <t xml:space="preserve">
Svar 12,9, men ekskludert pga mistanke om aggregat.</t>
        </r>
      </text>
    </comment>
  </commentList>
</comments>
</file>

<file path=xl/sharedStrings.xml><?xml version="1.0" encoding="utf-8"?>
<sst xmlns="http://schemas.openxmlformats.org/spreadsheetml/2006/main" count="139" uniqueCount="116">
  <si>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</si>
  <si>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</si>
  <si>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</si>
  <si>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</si>
  <si>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</si>
  <si>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</si>
  <si>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</si>
  <si>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</si>
  <si>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</si>
  <si>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</si>
  <si>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</si>
  <si>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</si>
  <si>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</si>
  <si>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</si>
  <si>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</si>
  <si>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</si>
  <si>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</si>
  <si>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</si>
  <si>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</si>
  <si>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</si>
  <si>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</si>
  <si>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</si>
  <si>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</si>
  <si>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</si>
  <si>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</si>
  <si>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</si>
  <si>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</si>
  <si>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</si>
  <si>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</si>
  <si>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</si>
  <si>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</si>
  <si>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</si>
  <si>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</si>
  <si>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</si>
  <si>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</si>
  <si>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</si>
  <si>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</si>
  <si>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</si>
  <si>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</si>
  <si>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</si>
  <si>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</si>
  <si>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</si>
  <si>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</si>
  <si>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</si>
  <si>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</si>
  <si>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</si>
  <si>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</si>
  <si>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</si>
  <si>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</si>
  <si>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</si>
  <si>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</si>
  <si>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</si>
  <si>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</si>
  <si>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</si>
  <si>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</si>
  <si>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</si>
  <si>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</si>
  <si>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</si>
  <si>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</si>
  <si>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</si>
  <si>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</si>
  <si>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</si>
  <si>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</si>
  <si>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</si>
  <si>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</si>
  <si>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</si>
  <si>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</si>
  <si>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</si>
  <si>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</si>
  <si>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</si>
  <si>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Stjerne på pasient nr 9. Aggregater?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</si>
  <si>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</si>
  <si>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</si>
  <si>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</si>
  <si>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</si>
  <si>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</si>
  <si>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</si>
  <si>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</si>
  <si>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</si>
  <si>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</si>
  <si>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K2EDTA</t>
  </si>
  <si>
    <t>Sysmex XN, instrument XN5 (masterinstrument)</t>
  </si>
  <si>
    <t>Fluorescens flowcytometri</t>
  </si>
  <si>
    <t>x</t>
  </si>
  <si>
    <t>21.01.2020 - 24.01.2020</t>
  </si>
  <si>
    <t>Betingelse 6</t>
  </si>
  <si>
    <t>Betingelse 7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</si>
  <si>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</si>
  <si>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</si>
  <si>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</si>
  <si>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</si>
  <si>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</si>
  <si>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</si>
  <si>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</si>
  <si>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</si>
  <si>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</si>
  <si>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</si>
  <si>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CVi og CVg er basert på data fra EFLM (Se arkfane "krav")</t>
  </si>
  <si>
    <t xml:space="preserve">MPV (fL) </t>
  </si>
  <si>
    <t>MPV (fL)</t>
  </si>
  <si>
    <t xml:space="preserve">MPV i kjøleskap </t>
  </si>
  <si>
    <t>alarmer fra instrument</t>
  </si>
  <si>
    <t>----</t>
  </si>
  <si>
    <t>*</t>
  </si>
  <si>
    <t>Cellpack DCL fra Sysmex</t>
  </si>
  <si>
    <t xml:space="preserve">Alle prøvene er tatt samtidig og oppbevart i kjøleskap fram til analysering. Det er 1 prøve per person per oppbevaringstid. </t>
  </si>
  <si>
    <t>Prøvene er tatt av friske personer.</t>
  </si>
  <si>
    <t xml:space="preserve">Prøve nr 9 har tydelig trombocyttaggregring, og blir derfor ikke regnet med i holdbarhetsforsøket. En slik prøve vil i praksis gi flagging på instrumentet, bioingeniøren vil </t>
  </si>
  <si>
    <t xml:space="preserve">undersøke prøven og besvare prøven med informasjon om trombocyttaggregering. </t>
  </si>
  <si>
    <t>Vurdering av prøvesvar må derfor ses i sammenheng med alder på prøven, og eventuelt oppfølgende pasientprøver bør analyseres noenlunde like fersk som primærprøve.</t>
  </si>
  <si>
    <t xml:space="preserve">MPV stiger kraftig i løpet av de 12 første timene etter prøvetaking, for deretter å fortsette å stige gradvis. Dette samsvarer med publiserte studier på holdbarhet på sysmex XN, </t>
  </si>
  <si>
    <t>Solveig Apeland, fagbioingeniør hematologi og Øyvind Skadberg, avdelingsoverlege.</t>
  </si>
  <si>
    <t>MPV vurderes til å være stabil inntil 12 timer.</t>
  </si>
  <si>
    <t>Gjennomsnittlig stigning av MPV i dette forsøket er 7 % etter 24 timer og 10 % etter 60 timer.</t>
  </si>
  <si>
    <t xml:space="preserve">MPV stiger ved oppbevaring under optimale forhold (i kjøleskap), og er stabil inntil 12 t. </t>
  </si>
  <si>
    <t>bla. artikkelen Assessment of blood sample stability for complete blood count using the Sysmex XN-9000 and Mindray BC-6800 analyzers, Buoro, S. et al, 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</si>
</sst>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52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49" fontId="0" fillId="5" borderId="24" xfId="0" applyNumberFormat="1" applyFill="1" applyBorder="1"/>
    <xf numFmtId="0" fontId="0" fillId="0" borderId="0" xfId="2" applyFont="1"/>
    <xf numFmtId="0" fontId="2" fillId="0" borderId="0" xfId="0" applyFont="1"/>
    <xf numFmtId="0" fontId="0" fillId="10" borderId="0" xfId="0" applyFill="1" applyBorder="1" applyProtection="1">
      <protection hidden="1"/>
    </xf>
    <xf numFmtId="14" fontId="8" fillId="5" borderId="50" xfId="0" applyNumberFormat="1" applyFont="1" applyFill="1" applyBorder="1"/>
    <xf numFmtId="0" fontId="8" fillId="5" borderId="50" xfId="0" applyFont="1" applyFill="1" applyBorder="1"/>
    <xf numFmtId="0" fontId="8" fillId="5" borderId="47" xfId="0" applyFont="1" applyFill="1" applyBorder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10.8</c:v>
                </c:pt>
                <c:pt idx="1">
                  <c:v>11.6</c:v>
                </c:pt>
                <c:pt idx="2">
                  <c:v>11.6</c:v>
                </c:pt>
                <c:pt idx="3">
                  <c:v>11.6</c:v>
                </c:pt>
                <c:pt idx="4">
                  <c:v>11.9</c:v>
                </c:pt>
                <c:pt idx="5">
                  <c:v>12.1</c:v>
                </c:pt>
                <c:pt idx="6">
                  <c:v>12.2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9.9</c:v>
                </c:pt>
                <c:pt idx="1">
                  <c:v>10.9</c:v>
                </c:pt>
                <c:pt idx="2">
                  <c:v>11</c:v>
                </c:pt>
                <c:pt idx="3">
                  <c:v>11.3</c:v>
                </c:pt>
                <c:pt idx="4">
                  <c:v>11.5</c:v>
                </c:pt>
                <c:pt idx="5">
                  <c:v>11.4</c:v>
                </c:pt>
                <c:pt idx="6">
                  <c:v>11.9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9.9</c:v>
                </c:pt>
                <c:pt idx="1">
                  <c:v>10.7</c:v>
                </c:pt>
                <c:pt idx="2">
                  <c:v>10.8</c:v>
                </c:pt>
                <c:pt idx="3">
                  <c:v>10.9</c:v>
                </c:pt>
                <c:pt idx="4">
                  <c:v>11</c:v>
                </c:pt>
                <c:pt idx="5">
                  <c:v>11.1</c:v>
                </c:pt>
                <c:pt idx="6">
                  <c:v>11.3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11.7</c:v>
                </c:pt>
                <c:pt idx="1">
                  <c:v>12.5</c:v>
                </c:pt>
                <c:pt idx="2">
                  <c:v>12.5</c:v>
                </c:pt>
                <c:pt idx="3">
                  <c:v>12.7</c:v>
                </c:pt>
                <c:pt idx="4">
                  <c:v>12.9</c:v>
                </c:pt>
                <c:pt idx="5">
                  <c:v>12.7</c:v>
                </c:pt>
                <c:pt idx="6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12.2</c:v>
                </c:pt>
                <c:pt idx="1">
                  <c:v>12.6</c:v>
                </c:pt>
                <c:pt idx="2">
                  <c:v>12.8</c:v>
                </c:pt>
                <c:pt idx="3">
                  <c:v>12.7</c:v>
                </c:pt>
                <c:pt idx="4">
                  <c:v>12.7</c:v>
                </c:pt>
                <c:pt idx="5">
                  <c:v>12.8</c:v>
                </c:pt>
                <c:pt idx="6">
                  <c:v>13.1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9.6999999999999993</c:v>
                </c:pt>
                <c:pt idx="1">
                  <c:v>10.5</c:v>
                </c:pt>
                <c:pt idx="2">
                  <c:v>10.5</c:v>
                </c:pt>
                <c:pt idx="3">
                  <c:v>10.6</c:v>
                </c:pt>
                <c:pt idx="4">
                  <c:v>10.8</c:v>
                </c:pt>
                <c:pt idx="5">
                  <c:v>10.7</c:v>
                </c:pt>
                <c:pt idx="6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9.3000000000000007</c:v>
                </c:pt>
                <c:pt idx="1">
                  <c:v>9.9</c:v>
                </c:pt>
                <c:pt idx="2">
                  <c:v>9.9</c:v>
                </c:pt>
                <c:pt idx="3">
                  <c:v>10.199999999999999</c:v>
                </c:pt>
                <c:pt idx="4">
                  <c:v>10.5</c:v>
                </c:pt>
                <c:pt idx="5">
                  <c:v>10.4</c:v>
                </c:pt>
                <c:pt idx="6">
                  <c:v>10.5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10.1</c:v>
                </c:pt>
                <c:pt idx="1">
                  <c:v>11.1</c:v>
                </c:pt>
                <c:pt idx="2">
                  <c:v>11.1</c:v>
                </c:pt>
                <c:pt idx="3">
                  <c:v>11.5</c:v>
                </c:pt>
                <c:pt idx="4">
                  <c:v>11.6</c:v>
                </c:pt>
                <c:pt idx="5">
                  <c:v>11.6</c:v>
                </c:pt>
                <c:pt idx="6">
                  <c:v>11.7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1">
                  <c:v>0</c:v>
                </c:pt>
                <c:pt idx="2">
                  <c:v>0</c:v>
                </c:pt>
                <c:pt idx="3">
                  <c:v>14.5</c:v>
                </c:pt>
                <c:pt idx="4">
                  <c:v>0</c:v>
                </c:pt>
                <c:pt idx="5">
                  <c:v>14.5</c:v>
                </c:pt>
                <c:pt idx="6">
                  <c:v>14.4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12.4</c:v>
                </c:pt>
                <c:pt idx="1">
                  <c:v>12.8</c:v>
                </c:pt>
                <c:pt idx="2">
                  <c:v>12.7</c:v>
                </c:pt>
                <c:pt idx="3">
                  <c:v>12.6</c:v>
                </c:pt>
                <c:pt idx="4">
                  <c:v>13.8</c:v>
                </c:pt>
                <c:pt idx="5">
                  <c:v>13.7</c:v>
                </c:pt>
                <c:pt idx="6">
                  <c:v>13.7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9.6</c:v>
                </c:pt>
                <c:pt idx="1">
                  <c:v>9.6999999999999993</c:v>
                </c:pt>
                <c:pt idx="2">
                  <c:v>10.199999999999999</c:v>
                </c:pt>
                <c:pt idx="3">
                  <c:v>10.1</c:v>
                </c:pt>
                <c:pt idx="4">
                  <c:v>10.199999999999999</c:v>
                </c:pt>
                <c:pt idx="5">
                  <c:v>10.1</c:v>
                </c:pt>
                <c:pt idx="6">
                  <c:v>10.1</c:v>
                </c:pt>
                <c:pt idx="7">
                  <c:v>10.3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8.9</c:v>
                </c:pt>
                <c:pt idx="1">
                  <c:v>9.4</c:v>
                </c:pt>
                <c:pt idx="2">
                  <c:v>9.8000000000000007</c:v>
                </c:pt>
                <c:pt idx="3">
                  <c:v>9.9</c:v>
                </c:pt>
                <c:pt idx="4">
                  <c:v>10</c:v>
                </c:pt>
                <c:pt idx="5">
                  <c:v>10.1</c:v>
                </c:pt>
                <c:pt idx="6">
                  <c:v>10</c:v>
                </c:pt>
                <c:pt idx="7">
                  <c:v>10.1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9.4</c:v>
                </c:pt>
                <c:pt idx="1">
                  <c:v>9.8000000000000007</c:v>
                </c:pt>
                <c:pt idx="2">
                  <c:v>10</c:v>
                </c:pt>
                <c:pt idx="3">
                  <c:v>10.1</c:v>
                </c:pt>
                <c:pt idx="4">
                  <c:v>10.1</c:v>
                </c:pt>
                <c:pt idx="5">
                  <c:v>10</c:v>
                </c:pt>
                <c:pt idx="6">
                  <c:v>10</c:v>
                </c:pt>
                <c:pt idx="7">
                  <c:v>10.199999999999999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10.6</c:v>
                </c:pt>
                <c:pt idx="1">
                  <c:v>11</c:v>
                </c:pt>
                <c:pt idx="2">
                  <c:v>11.2</c:v>
                </c:pt>
                <c:pt idx="3">
                  <c:v>11.3</c:v>
                </c:pt>
                <c:pt idx="4">
                  <c:v>11.4</c:v>
                </c:pt>
                <c:pt idx="5">
                  <c:v>11.3</c:v>
                </c:pt>
                <c:pt idx="6">
                  <c:v>11</c:v>
                </c:pt>
                <c:pt idx="7">
                  <c:v>11.4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11.5</c:v>
                </c:pt>
                <c:pt idx="1">
                  <c:v>12</c:v>
                </c:pt>
                <c:pt idx="2">
                  <c:v>12.5</c:v>
                </c:pt>
                <c:pt idx="3">
                  <c:v>12.5</c:v>
                </c:pt>
                <c:pt idx="4">
                  <c:v>12.6</c:v>
                </c:pt>
                <c:pt idx="5">
                  <c:v>12.5</c:v>
                </c:pt>
                <c:pt idx="6">
                  <c:v>12.9</c:v>
                </c:pt>
                <c:pt idx="7">
                  <c:v>12.6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10.7</c:v>
                </c:pt>
                <c:pt idx="1">
                  <c:v>11.9</c:v>
                </c:pt>
                <c:pt idx="2">
                  <c:v>12.2</c:v>
                </c:pt>
                <c:pt idx="3">
                  <c:v>12.2</c:v>
                </c:pt>
                <c:pt idx="4">
                  <c:v>12.3</c:v>
                </c:pt>
                <c:pt idx="5">
                  <c:v>12.2</c:v>
                </c:pt>
                <c:pt idx="6">
                  <c:v>12.4</c:v>
                </c:pt>
                <c:pt idx="7">
                  <c:v>12.4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10.9</c:v>
                </c:pt>
                <c:pt idx="1">
                  <c:v>11.5</c:v>
                </c:pt>
                <c:pt idx="2">
                  <c:v>11.7</c:v>
                </c:pt>
                <c:pt idx="3">
                  <c:v>11.4</c:v>
                </c:pt>
                <c:pt idx="4">
                  <c:v>11.9</c:v>
                </c:pt>
                <c:pt idx="5">
                  <c:v>11.6</c:v>
                </c:pt>
                <c:pt idx="6">
                  <c:v>11.9</c:v>
                </c:pt>
                <c:pt idx="7">
                  <c:v>11.7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10</c:v>
                </c:pt>
                <c:pt idx="1">
                  <c:v>10.9</c:v>
                </c:pt>
                <c:pt idx="2">
                  <c:v>11.2</c:v>
                </c:pt>
                <c:pt idx="3">
                  <c:v>11</c:v>
                </c:pt>
                <c:pt idx="4">
                  <c:v>11.2</c:v>
                </c:pt>
                <c:pt idx="5">
                  <c:v>11.1</c:v>
                </c:pt>
                <c:pt idx="6">
                  <c:v>11.3</c:v>
                </c:pt>
                <c:pt idx="7">
                  <c:v>11.3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10.7</c:v>
                </c:pt>
                <c:pt idx="1">
                  <c:v>11.4</c:v>
                </c:pt>
                <c:pt idx="2">
                  <c:v>11.3</c:v>
                </c:pt>
                <c:pt idx="3">
                  <c:v>11.3</c:v>
                </c:pt>
                <c:pt idx="4">
                  <c:v>11.6</c:v>
                </c:pt>
                <c:pt idx="5">
                  <c:v>11.8</c:v>
                </c:pt>
                <c:pt idx="6">
                  <c:v>11.7</c:v>
                </c:pt>
                <c:pt idx="7">
                  <c:v>10.7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9.6</c:v>
                </c:pt>
                <c:pt idx="1">
                  <c:v>9.9</c:v>
                </c:pt>
                <c:pt idx="2">
                  <c:v>9.8000000000000007</c:v>
                </c:pt>
                <c:pt idx="3">
                  <c:v>9.9</c:v>
                </c:pt>
                <c:pt idx="4">
                  <c:v>10.1</c:v>
                </c:pt>
                <c:pt idx="5">
                  <c:v>10</c:v>
                </c:pt>
                <c:pt idx="6">
                  <c:v>10</c:v>
                </c:pt>
                <c:pt idx="7">
                  <c:v>9.9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107.40740740740739</c:v>
                </c:pt>
                <c:pt idx="2">
                  <c:v>107.40740740740739</c:v>
                </c:pt>
                <c:pt idx="3">
                  <c:v>107.40740740740739</c:v>
                </c:pt>
                <c:pt idx="4">
                  <c:v>110.18518518518519</c:v>
                </c:pt>
                <c:pt idx="5">
                  <c:v>112.03703703703702</c:v>
                </c:pt>
                <c:pt idx="6">
                  <c:v>112.96296296296295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110.1010101010101</c:v>
                </c:pt>
                <c:pt idx="2">
                  <c:v>111.11111111111111</c:v>
                </c:pt>
                <c:pt idx="3">
                  <c:v>114.14141414141415</c:v>
                </c:pt>
                <c:pt idx="4">
                  <c:v>116.16161616161615</c:v>
                </c:pt>
                <c:pt idx="5">
                  <c:v>115.15151515151516</c:v>
                </c:pt>
                <c:pt idx="6">
                  <c:v>120.20202020202019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108.08080808080807</c:v>
                </c:pt>
                <c:pt idx="2">
                  <c:v>109.09090909090911</c:v>
                </c:pt>
                <c:pt idx="3">
                  <c:v>110.1010101010101</c:v>
                </c:pt>
                <c:pt idx="4">
                  <c:v>111.11111111111111</c:v>
                </c:pt>
                <c:pt idx="5">
                  <c:v>112.12121212121211</c:v>
                </c:pt>
                <c:pt idx="6">
                  <c:v>114.14141414141415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106.83760683760684</c:v>
                </c:pt>
                <c:pt idx="2">
                  <c:v>106.83760683760684</c:v>
                </c:pt>
                <c:pt idx="3">
                  <c:v>108.54700854700855</c:v>
                </c:pt>
                <c:pt idx="4">
                  <c:v>110.25641025641026</c:v>
                </c:pt>
                <c:pt idx="5">
                  <c:v>108.54700854700855</c:v>
                </c:pt>
                <c:pt idx="6">
                  <c:v>111.11111111111111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2">
                  <c:v>104.91803278688525</c:v>
                </c:pt>
                <c:pt idx="3">
                  <c:v>104.09836065573769</c:v>
                </c:pt>
                <c:pt idx="4">
                  <c:v>104.09836065573769</c:v>
                </c:pt>
                <c:pt idx="5">
                  <c:v>104.91803278688525</c:v>
                </c:pt>
                <c:pt idx="6">
                  <c:v>107.37704918032787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108.24742268041238</c:v>
                </c:pt>
                <c:pt idx="2">
                  <c:v>108.24742268041238</c:v>
                </c:pt>
                <c:pt idx="3">
                  <c:v>109.27835051546393</c:v>
                </c:pt>
                <c:pt idx="4">
                  <c:v>111.34020618556704</c:v>
                </c:pt>
                <c:pt idx="5">
                  <c:v>110.30927835051547</c:v>
                </c:pt>
                <c:pt idx="6">
                  <c:v>113.40206185567013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106.45161290322579</c:v>
                </c:pt>
                <c:pt idx="2">
                  <c:v>106.45161290322579</c:v>
                </c:pt>
                <c:pt idx="3">
                  <c:v>109.6774193548387</c:v>
                </c:pt>
                <c:pt idx="4">
                  <c:v>112.9032258064516</c:v>
                </c:pt>
                <c:pt idx="5">
                  <c:v>111.8279569892473</c:v>
                </c:pt>
                <c:pt idx="6">
                  <c:v>112.9032258064516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109.9009900990099</c:v>
                </c:pt>
                <c:pt idx="2">
                  <c:v>109.9009900990099</c:v>
                </c:pt>
                <c:pt idx="3">
                  <c:v>113.86138613861388</c:v>
                </c:pt>
                <c:pt idx="4">
                  <c:v>114.85148514851484</c:v>
                </c:pt>
                <c:pt idx="5">
                  <c:v>114.85148514851484</c:v>
                </c:pt>
                <c:pt idx="6">
                  <c:v>115.84158415841583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103.2258064516129</c:v>
                </c:pt>
                <c:pt idx="2">
                  <c:v>102.41935483870968</c:v>
                </c:pt>
                <c:pt idx="3">
                  <c:v>101.61290322580645</c:v>
                </c:pt>
                <c:pt idx="4">
                  <c:v>111.29032258064517</c:v>
                </c:pt>
                <c:pt idx="5">
                  <c:v>110.48387096774192</c:v>
                </c:pt>
                <c:pt idx="6">
                  <c:v>110.48387096774192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101.04166666666667</c:v>
                </c:pt>
                <c:pt idx="2">
                  <c:v>106.25</c:v>
                </c:pt>
                <c:pt idx="3">
                  <c:v>105.20833333333333</c:v>
                </c:pt>
                <c:pt idx="4">
                  <c:v>106.25</c:v>
                </c:pt>
                <c:pt idx="5">
                  <c:v>105.20833333333333</c:v>
                </c:pt>
                <c:pt idx="6">
                  <c:v>105.20833333333333</c:v>
                </c:pt>
                <c:pt idx="7">
                  <c:v>107.29166666666667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105.61797752808988</c:v>
                </c:pt>
                <c:pt idx="2">
                  <c:v>110.11235955056181</c:v>
                </c:pt>
                <c:pt idx="3">
                  <c:v>111.23595505617978</c:v>
                </c:pt>
                <c:pt idx="4">
                  <c:v>112.35955056179773</c:v>
                </c:pt>
                <c:pt idx="5">
                  <c:v>113.48314606741572</c:v>
                </c:pt>
                <c:pt idx="6">
                  <c:v>112.35955056179773</c:v>
                </c:pt>
                <c:pt idx="7">
                  <c:v>113.48314606741572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104.25531914893618</c:v>
                </c:pt>
                <c:pt idx="2">
                  <c:v>106.38297872340425</c:v>
                </c:pt>
                <c:pt idx="3">
                  <c:v>107.44680851063828</c:v>
                </c:pt>
                <c:pt idx="4">
                  <c:v>107.44680851063828</c:v>
                </c:pt>
                <c:pt idx="5">
                  <c:v>106.38297872340425</c:v>
                </c:pt>
                <c:pt idx="6">
                  <c:v>106.38297872340425</c:v>
                </c:pt>
                <c:pt idx="7">
                  <c:v>108.51063829787233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103.77358490566037</c:v>
                </c:pt>
                <c:pt idx="2">
                  <c:v>105.66037735849056</c:v>
                </c:pt>
                <c:pt idx="3">
                  <c:v>106.60377358490567</c:v>
                </c:pt>
                <c:pt idx="4">
                  <c:v>107.54716981132076</c:v>
                </c:pt>
                <c:pt idx="5">
                  <c:v>106.60377358490567</c:v>
                </c:pt>
                <c:pt idx="6">
                  <c:v>103.77358490566037</c:v>
                </c:pt>
                <c:pt idx="7">
                  <c:v>107.54716981132076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104.34782608695652</c:v>
                </c:pt>
                <c:pt idx="2">
                  <c:v>108.69565217391303</c:v>
                </c:pt>
                <c:pt idx="3">
                  <c:v>108.69565217391303</c:v>
                </c:pt>
                <c:pt idx="4">
                  <c:v>109.56521739130434</c:v>
                </c:pt>
                <c:pt idx="5">
                  <c:v>108.69565217391303</c:v>
                </c:pt>
                <c:pt idx="6">
                  <c:v>112.17391304347825</c:v>
                </c:pt>
                <c:pt idx="7">
                  <c:v>109.56521739130434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111.21495327102804</c:v>
                </c:pt>
                <c:pt idx="2">
                  <c:v>114.01869158878503</c:v>
                </c:pt>
                <c:pt idx="3">
                  <c:v>114.01869158878503</c:v>
                </c:pt>
                <c:pt idx="4">
                  <c:v>114.95327102803741</c:v>
                </c:pt>
                <c:pt idx="5">
                  <c:v>114.01869158878503</c:v>
                </c:pt>
                <c:pt idx="6">
                  <c:v>115.88785046728974</c:v>
                </c:pt>
                <c:pt idx="7">
                  <c:v>115.88785046728974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105.50458715596329</c:v>
                </c:pt>
                <c:pt idx="2">
                  <c:v>107.33944954128441</c:v>
                </c:pt>
                <c:pt idx="3">
                  <c:v>104.58715596330275</c:v>
                </c:pt>
                <c:pt idx="4">
                  <c:v>109.1743119266055</c:v>
                </c:pt>
                <c:pt idx="5">
                  <c:v>106.42201834862384</c:v>
                </c:pt>
                <c:pt idx="6">
                  <c:v>109.1743119266055</c:v>
                </c:pt>
                <c:pt idx="7">
                  <c:v>107.33944954128441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109.00000000000001</c:v>
                </c:pt>
                <c:pt idx="2">
                  <c:v>111.99999999999999</c:v>
                </c:pt>
                <c:pt idx="3">
                  <c:v>110.00000000000001</c:v>
                </c:pt>
                <c:pt idx="4">
                  <c:v>111.99999999999999</c:v>
                </c:pt>
                <c:pt idx="5">
                  <c:v>110.99999999999999</c:v>
                </c:pt>
                <c:pt idx="6">
                  <c:v>113.00000000000001</c:v>
                </c:pt>
                <c:pt idx="7">
                  <c:v>113.00000000000001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106.54205607476636</c:v>
                </c:pt>
                <c:pt idx="2">
                  <c:v>105.60747663551405</c:v>
                </c:pt>
                <c:pt idx="3">
                  <c:v>105.60747663551405</c:v>
                </c:pt>
                <c:pt idx="4">
                  <c:v>108.41121495327104</c:v>
                </c:pt>
                <c:pt idx="5">
                  <c:v>110.28037383177572</c:v>
                </c:pt>
                <c:pt idx="6">
                  <c:v>109.34579439252336</c:v>
                </c:pt>
                <c:pt idx="7">
                  <c:v>100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103.125</c:v>
                </c:pt>
                <c:pt idx="2">
                  <c:v>102.08333333333334</c:v>
                </c:pt>
                <c:pt idx="3">
                  <c:v>103.125</c:v>
                </c:pt>
                <c:pt idx="4">
                  <c:v>105.20833333333333</c:v>
                </c:pt>
                <c:pt idx="5">
                  <c:v>104.16666666666667</c:v>
                </c:pt>
                <c:pt idx="6">
                  <c:v>104.16666666666667</c:v>
                </c:pt>
                <c:pt idx="7">
                  <c:v>103.125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1.1338036802429432</c:v>
                  </c:pt>
                  <c:pt idx="2">
                    <c:v>1.2075338354892671</c:v>
                  </c:pt>
                  <c:pt idx="3">
                    <c:v>1.4508580072955</c:v>
                  </c:pt>
                  <c:pt idx="4">
                    <c:v>1.3101793763863481</c:v>
                  </c:pt>
                  <c:pt idx="5">
                    <c:v>1.3754135897907909</c:v>
                  </c:pt>
                  <c:pt idx="6">
                    <c:v>1.7176515174084914</c:v>
                  </c:pt>
                  <c:pt idx="7">
                    <c:v>2.7706098115533884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1.1338036802429432</c:v>
                  </c:pt>
                  <c:pt idx="2">
                    <c:v>1.2075338354892671</c:v>
                  </c:pt>
                  <c:pt idx="3">
                    <c:v>1.4508580072955</c:v>
                  </c:pt>
                  <c:pt idx="4">
                    <c:v>1.3101793763863481</c:v>
                  </c:pt>
                  <c:pt idx="5">
                    <c:v>1.3754135897907909</c:v>
                  </c:pt>
                  <c:pt idx="6">
                    <c:v>1.7176515174084914</c:v>
                  </c:pt>
                  <c:pt idx="7">
                    <c:v>2.7706098115533884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106.3708686332867</c:v>
                </c:pt>
                <c:pt idx="2">
                  <c:v>107.60709298213494</c:v>
                </c:pt>
                <c:pt idx="3">
                  <c:v>108.17126878599329</c:v>
                </c:pt>
                <c:pt idx="4">
                  <c:v>110.26914740039722</c:v>
                </c:pt>
                <c:pt idx="5">
                  <c:v>109.81626481150005</c:v>
                </c:pt>
                <c:pt idx="6">
                  <c:v>111.04727812667764</c:v>
                </c:pt>
                <c:pt idx="7">
                  <c:v>108.57501382431539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98.13</c:v>
                </c:pt>
                <c:pt idx="1">
                  <c:v>98.13</c:v>
                </c:pt>
                <c:pt idx="2">
                  <c:v>98.13</c:v>
                </c:pt>
                <c:pt idx="3">
                  <c:v>98.13</c:v>
                </c:pt>
                <c:pt idx="4">
                  <c:v>98.13</c:v>
                </c:pt>
                <c:pt idx="5">
                  <c:v>98.13</c:v>
                </c:pt>
                <c:pt idx="6">
                  <c:v>98.13</c:v>
                </c:pt>
                <c:pt idx="7">
                  <c:v>98.13</c:v>
                </c:pt>
                <c:pt idx="8">
                  <c:v>98.13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101.87</c:v>
                </c:pt>
                <c:pt idx="1">
                  <c:v>101.87</c:v>
                </c:pt>
                <c:pt idx="2">
                  <c:v>101.87</c:v>
                </c:pt>
                <c:pt idx="3">
                  <c:v>101.87</c:v>
                </c:pt>
                <c:pt idx="4">
                  <c:v>101.87</c:v>
                </c:pt>
                <c:pt idx="5">
                  <c:v>101.87</c:v>
                </c:pt>
                <c:pt idx="6">
                  <c:v>101.87</c:v>
                </c:pt>
                <c:pt idx="7">
                  <c:v>101.87</c:v>
                </c:pt>
                <c:pt idx="8">
                  <c:v>101.87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96.24</c:v>
                </c:pt>
                <c:pt idx="1">
                  <c:v>96.24</c:v>
                </c:pt>
                <c:pt idx="2">
                  <c:v>96.24</c:v>
                </c:pt>
                <c:pt idx="3">
                  <c:v>96.24</c:v>
                </c:pt>
                <c:pt idx="4">
                  <c:v>96.24</c:v>
                </c:pt>
                <c:pt idx="5">
                  <c:v>96.24</c:v>
                </c:pt>
                <c:pt idx="6">
                  <c:v>96.24</c:v>
                </c:pt>
                <c:pt idx="7">
                  <c:v>96.24</c:v>
                </c:pt>
                <c:pt idx="8">
                  <c:v>96.24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103.76</c:v>
                </c:pt>
                <c:pt idx="1">
                  <c:v>103.76</c:v>
                </c:pt>
                <c:pt idx="2">
                  <c:v>103.76</c:v>
                </c:pt>
                <c:pt idx="3">
                  <c:v>103.76</c:v>
                </c:pt>
                <c:pt idx="4">
                  <c:v>103.76</c:v>
                </c:pt>
                <c:pt idx="5">
                  <c:v>103.76</c:v>
                </c:pt>
                <c:pt idx="6">
                  <c:v>103.76</c:v>
                </c:pt>
                <c:pt idx="7">
                  <c:v>103.76</c:v>
                </c:pt>
                <c:pt idx="8">
                  <c:v>103.76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22</xdr:row>
      <xdr:rowOff>47625</xdr:rowOff>
    </xdr:from>
    <xdr:to>
      <xdr:col>11</xdr:col>
      <xdr:colOff>121695</xdr:colOff>
      <xdr:row>59</xdr:row>
      <xdr:rowOff>1078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3867150"/>
          <a:ext cx="8722770" cy="59446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biologicalvariation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K14" sqref="K14"/>
    </sheetView>
  </sheetViews>
  <sheetFormatPr baseColWidth="10" defaultColWidth="11.42578125" defaultRowHeight="12.75" x14ac:dyDescent="0.2"/>
  <cols>
    <col min="1" max="2" width="11.42578125" style="66"/>
    <col min="3" max="3" width="31.42578125" style="66" bestFit="1" customWidth="1"/>
    <col min="4" max="16384" width="11.42578125" style="66"/>
  </cols>
  <sheetData>
    <row r="3" spans="3:9" ht="57" customHeight="1" x14ac:dyDescent="0.6">
      <c r="C3" s="126" t="s">
        <v>44</v>
      </c>
      <c r="D3" s="126"/>
      <c r="E3" s="126"/>
      <c r="F3" s="126"/>
      <c r="G3" s="126"/>
      <c r="H3" s="126"/>
      <c r="I3" s="126"/>
    </row>
    <row r="5" spans="3:9" ht="34.5" x14ac:dyDescent="0.45">
      <c r="C5" s="67" t="s">
        <v>45</v>
      </c>
      <c r="D5" s="67" t="s">
        <v>52</v>
      </c>
    </row>
    <row r="8" spans="3:9" ht="25.5" customHeight="1" x14ac:dyDescent="0.3">
      <c r="C8" s="68" t="s">
        <v>46</v>
      </c>
      <c r="D8" s="137" t="s">
        <v>89</v>
      </c>
      <c r="E8" s="128"/>
      <c r="F8" s="128"/>
      <c r="G8" s="128"/>
      <c r="H8" s="128"/>
      <c r="I8" s="129"/>
    </row>
    <row r="9" spans="3:9" ht="26.25" customHeight="1" x14ac:dyDescent="0.3">
      <c r="C9" s="68" t="s">
        <v>47</v>
      </c>
      <c r="D9" s="127" t="s">
        <v>84</v>
      </c>
      <c r="E9" s="128"/>
      <c r="F9" s="128"/>
      <c r="G9" s="128"/>
      <c r="H9" s="128"/>
      <c r="I9" s="129"/>
    </row>
    <row r="10" spans="3:9" ht="20.25" x14ac:dyDescent="0.3">
      <c r="C10" s="68" t="s">
        <v>48</v>
      </c>
      <c r="D10" s="130" t="s">
        <v>92</v>
      </c>
      <c r="E10" s="131"/>
      <c r="F10" s="131"/>
      <c r="G10" s="131"/>
      <c r="H10" s="131"/>
      <c r="I10" s="132"/>
    </row>
    <row r="11" spans="3:9" x14ac:dyDescent="0.2">
      <c r="C11" s="69" t="s">
        <v>49</v>
      </c>
      <c r="D11" s="133"/>
      <c r="E11" s="134"/>
      <c r="F11" s="134"/>
      <c r="G11" s="134"/>
      <c r="H11" s="134"/>
      <c r="I11" s="135"/>
    </row>
    <row r="12" spans="3:9" ht="25.5" customHeight="1" x14ac:dyDescent="0.3">
      <c r="C12" s="68" t="s">
        <v>50</v>
      </c>
      <c r="D12" s="136" t="s">
        <v>98</v>
      </c>
      <c r="E12" s="128"/>
      <c r="F12" s="128"/>
      <c r="G12" s="128"/>
      <c r="H12" s="128"/>
      <c r="I12" s="129"/>
    </row>
    <row r="13" spans="3:9" ht="24.75" customHeight="1" x14ac:dyDescent="0.3">
      <c r="C13" s="68" t="s">
        <v>51</v>
      </c>
      <c r="D13" s="137" t="s">
        <v>80</v>
      </c>
      <c r="E13" s="128"/>
      <c r="F13" s="128"/>
      <c r="G13" s="128"/>
      <c r="H13" s="128"/>
      <c r="I13" s="129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I22" sqref="I22"/>
    </sheetView>
  </sheetViews>
  <sheetFormatPr baseColWidth="10" defaultColWidth="11.42578125" defaultRowHeight="12.75" x14ac:dyDescent="0.2"/>
  <cols>
    <col min="1" max="1" width="57.42578125" style="71" customWidth="1"/>
    <col min="2" max="2" width="20.28515625" style="71" customWidth="1"/>
    <col min="3" max="3" width="13" style="71" customWidth="1"/>
    <col min="4" max="4" width="13.28515625" style="71" customWidth="1"/>
    <col min="5" max="5" width="13.42578125" style="71" customWidth="1"/>
    <col min="6" max="6" width="13.5703125" style="71" customWidth="1"/>
    <col min="7" max="9" width="13.7109375" style="71" bestFit="1" customWidth="1"/>
    <col min="10" max="16384" width="11.42578125" style="71"/>
  </cols>
  <sheetData>
    <row r="1" spans="1:9" ht="20.25" x14ac:dyDescent="0.3">
      <c r="A1" s="70" t="s">
        <v>42</v>
      </c>
      <c r="B1" s="70"/>
      <c r="C1" s="70"/>
      <c r="D1" s="70"/>
      <c r="E1" s="70"/>
      <c r="F1" s="70"/>
      <c r="G1" s="70"/>
      <c r="H1" s="70"/>
      <c r="I1" s="70"/>
    </row>
    <row r="2" spans="1:9" ht="20.25" x14ac:dyDescent="0.3">
      <c r="A2" s="72" t="s">
        <v>99</v>
      </c>
      <c r="B2" s="72"/>
      <c r="C2" s="72"/>
      <c r="D2" s="72"/>
      <c r="E2" s="72"/>
      <c r="F2" s="72"/>
      <c r="G2" s="70"/>
      <c r="H2" s="70"/>
      <c r="I2" s="70"/>
    </row>
    <row r="3" spans="1:9" ht="20.25" x14ac:dyDescent="0.3">
      <c r="A3" s="70" t="s">
        <v>53</v>
      </c>
      <c r="B3" s="73"/>
      <c r="C3" s="70"/>
      <c r="D3" s="70"/>
      <c r="E3" s="70"/>
      <c r="F3" s="70"/>
      <c r="G3" s="70"/>
      <c r="H3" s="70"/>
      <c r="I3" s="70"/>
    </row>
    <row r="4" spans="1:9" ht="15" x14ac:dyDescent="0.2">
      <c r="A4" s="74" t="s">
        <v>40</v>
      </c>
      <c r="B4" s="74"/>
      <c r="C4" s="74"/>
      <c r="D4" s="74"/>
      <c r="E4" s="74"/>
      <c r="F4" s="74"/>
      <c r="G4" s="74"/>
      <c r="H4" s="74"/>
      <c r="I4" s="74"/>
    </row>
    <row r="5" spans="1:9" ht="15" x14ac:dyDescent="0.2">
      <c r="A5" s="75" t="s">
        <v>81</v>
      </c>
      <c r="B5" s="76"/>
      <c r="C5" s="76"/>
      <c r="D5" s="76"/>
      <c r="E5" s="76"/>
      <c r="F5" s="76"/>
      <c r="G5" s="76"/>
      <c r="H5" s="76"/>
      <c r="I5" s="76"/>
    </row>
    <row r="6" spans="1:9" ht="15" x14ac:dyDescent="0.2">
      <c r="A6" s="74"/>
      <c r="B6" s="76"/>
      <c r="C6" s="76"/>
      <c r="D6" s="74"/>
      <c r="E6" s="74"/>
      <c r="F6" s="74"/>
      <c r="G6" s="74"/>
      <c r="H6" s="74"/>
      <c r="I6" s="74"/>
    </row>
    <row r="7" spans="1:9" ht="15" x14ac:dyDescent="0.2">
      <c r="A7" s="74" t="s">
        <v>41</v>
      </c>
      <c r="B7" s="76"/>
      <c r="C7" s="76"/>
      <c r="D7" s="76"/>
      <c r="E7" s="76"/>
      <c r="F7" s="76"/>
      <c r="G7" s="76"/>
      <c r="H7" s="76"/>
      <c r="I7" s="76"/>
    </row>
    <row r="8" spans="1:9" ht="15" x14ac:dyDescent="0.2">
      <c r="A8" s="75" t="s">
        <v>82</v>
      </c>
      <c r="B8" s="76"/>
      <c r="C8" s="76"/>
      <c r="D8" s="76"/>
      <c r="E8" s="76"/>
      <c r="F8" s="76"/>
      <c r="G8" s="76"/>
      <c r="H8" s="76"/>
      <c r="I8" s="76"/>
    </row>
    <row r="9" spans="1:9" ht="15" x14ac:dyDescent="0.2">
      <c r="A9" s="74"/>
      <c r="B9" s="76"/>
      <c r="C9" s="76"/>
      <c r="D9" s="76"/>
      <c r="E9" s="74"/>
      <c r="F9" s="74"/>
      <c r="G9" s="74"/>
      <c r="H9" s="74"/>
      <c r="I9" s="74"/>
    </row>
    <row r="10" spans="1:9" ht="15" x14ac:dyDescent="0.2">
      <c r="A10" s="74" t="s">
        <v>43</v>
      </c>
      <c r="B10" s="76"/>
      <c r="C10" s="76"/>
      <c r="D10" s="76"/>
      <c r="E10" s="76"/>
      <c r="F10" s="76"/>
      <c r="G10" s="76"/>
      <c r="H10" s="76"/>
      <c r="I10" s="76"/>
    </row>
    <row r="11" spans="1:9" ht="15" x14ac:dyDescent="0.2">
      <c r="A11" s="75" t="s">
        <v>104</v>
      </c>
      <c r="B11" s="76"/>
      <c r="C11" s="76"/>
      <c r="D11" s="76"/>
      <c r="E11" s="76"/>
      <c r="F11" s="76"/>
      <c r="G11" s="76"/>
      <c r="H11" s="76"/>
      <c r="I11" s="76"/>
    </row>
    <row r="12" spans="1:9" ht="15" x14ac:dyDescent="0.2">
      <c r="A12" s="74"/>
      <c r="B12" s="74"/>
      <c r="C12" s="74"/>
      <c r="D12" s="74"/>
      <c r="E12" s="74"/>
      <c r="F12" s="74"/>
      <c r="G12" s="74"/>
      <c r="H12" s="74"/>
      <c r="I12" s="74"/>
    </row>
    <row r="13" spans="1:9" ht="15" x14ac:dyDescent="0.2">
      <c r="A13" s="74" t="s">
        <v>34</v>
      </c>
      <c r="B13" s="74"/>
      <c r="C13" s="74"/>
      <c r="D13" s="74"/>
      <c r="E13" s="74"/>
      <c r="F13" s="74"/>
      <c r="G13" s="74"/>
      <c r="H13" s="74"/>
      <c r="I13" s="74"/>
    </row>
    <row r="14" spans="1:9" ht="15" x14ac:dyDescent="0.2">
      <c r="A14" s="77" t="s">
        <v>83</v>
      </c>
      <c r="B14" s="78" t="s">
        <v>31</v>
      </c>
      <c r="C14" s="78"/>
      <c r="D14" s="78"/>
      <c r="E14" s="74"/>
      <c r="F14" s="74"/>
      <c r="G14" s="74"/>
      <c r="H14" s="74"/>
      <c r="I14" s="74"/>
    </row>
    <row r="15" spans="1:9" ht="15" x14ac:dyDescent="0.2">
      <c r="A15" s="77"/>
      <c r="B15" s="78" t="s">
        <v>33</v>
      </c>
      <c r="C15" s="79"/>
      <c r="D15" s="80"/>
      <c r="E15" s="74"/>
      <c r="F15" s="74"/>
      <c r="G15" s="76"/>
      <c r="H15" s="76"/>
      <c r="I15" s="76"/>
    </row>
    <row r="16" spans="1:9" ht="15" x14ac:dyDescent="0.2">
      <c r="A16" s="77"/>
      <c r="B16" s="81" t="s">
        <v>32</v>
      </c>
      <c r="C16" s="82"/>
      <c r="D16" s="83"/>
      <c r="E16" s="74"/>
      <c r="F16" s="74"/>
      <c r="G16" s="74"/>
      <c r="H16" s="74"/>
      <c r="I16" s="74"/>
    </row>
    <row r="17" spans="1:9" ht="15" x14ac:dyDescent="0.2">
      <c r="A17" s="74"/>
      <c r="B17" s="74"/>
      <c r="C17" s="74"/>
      <c r="D17" s="74"/>
      <c r="E17" s="74"/>
      <c r="F17" s="74"/>
      <c r="G17" s="74"/>
      <c r="H17" s="74"/>
      <c r="I17" s="74"/>
    </row>
    <row r="18" spans="1:9" ht="15" x14ac:dyDescent="0.2">
      <c r="A18" s="74" t="s">
        <v>36</v>
      </c>
      <c r="B18" s="74"/>
      <c r="C18" s="74"/>
      <c r="D18" s="74"/>
      <c r="E18" s="74"/>
      <c r="F18" s="74"/>
      <c r="G18" s="74"/>
      <c r="H18" s="74"/>
      <c r="I18" s="74"/>
    </row>
    <row r="19" spans="1:9" ht="15" x14ac:dyDescent="0.2">
      <c r="A19" s="77"/>
      <c r="B19" s="78" t="s">
        <v>35</v>
      </c>
      <c r="C19" s="74"/>
      <c r="D19" s="74"/>
      <c r="E19" s="74"/>
      <c r="F19" s="74"/>
      <c r="G19" s="74"/>
      <c r="H19" s="74"/>
      <c r="I19" s="74"/>
    </row>
    <row r="20" spans="1:9" ht="15" x14ac:dyDescent="0.2">
      <c r="A20" s="77"/>
      <c r="B20" s="78" t="s">
        <v>38</v>
      </c>
      <c r="C20" s="74"/>
      <c r="D20" s="74"/>
      <c r="E20" s="74"/>
      <c r="F20" s="74"/>
      <c r="G20" s="74"/>
      <c r="H20" s="74"/>
      <c r="I20" s="74"/>
    </row>
    <row r="21" spans="1:9" ht="15" x14ac:dyDescent="0.2">
      <c r="A21" s="77"/>
      <c r="B21" s="78" t="s">
        <v>37</v>
      </c>
      <c r="C21" s="74"/>
      <c r="D21" s="74"/>
      <c r="E21" s="74"/>
      <c r="F21" s="74"/>
      <c r="G21" s="74"/>
      <c r="H21" s="74"/>
      <c r="I21" s="74"/>
    </row>
    <row r="22" spans="1:9" ht="15" x14ac:dyDescent="0.2">
      <c r="A22" s="77" t="s">
        <v>90</v>
      </c>
      <c r="B22" s="78" t="s">
        <v>39</v>
      </c>
      <c r="C22" s="74"/>
      <c r="D22" s="74"/>
      <c r="E22" s="74"/>
      <c r="F22" s="74"/>
      <c r="G22" s="74"/>
      <c r="H22" s="74"/>
      <c r="I22" s="74"/>
    </row>
    <row r="23" spans="1:9" ht="15" x14ac:dyDescent="0.2">
      <c r="A23" s="77" t="s">
        <v>91</v>
      </c>
      <c r="C23" s="74"/>
      <c r="D23" s="74"/>
      <c r="E23" s="74"/>
      <c r="F23" s="74"/>
      <c r="G23" s="74"/>
      <c r="H23" s="74"/>
      <c r="I23" s="74"/>
    </row>
    <row r="24" spans="1:9" ht="15" x14ac:dyDescent="0.2">
      <c r="A24" s="74"/>
      <c r="B24" s="74"/>
      <c r="C24" s="74"/>
      <c r="D24" s="74"/>
      <c r="E24" s="74"/>
      <c r="F24" s="74"/>
      <c r="G24" s="74"/>
      <c r="H24" s="74"/>
      <c r="I24" s="74"/>
    </row>
    <row r="25" spans="1:9" ht="15" x14ac:dyDescent="0.2">
      <c r="A25" s="74" t="s">
        <v>54</v>
      </c>
      <c r="B25" s="74"/>
      <c r="C25" s="74"/>
      <c r="D25" s="74"/>
      <c r="E25" s="74"/>
      <c r="F25" s="74"/>
      <c r="G25" s="74"/>
      <c r="H25" s="74"/>
      <c r="I25" s="74"/>
    </row>
    <row r="26" spans="1:9" ht="15.75" x14ac:dyDescent="0.25">
      <c r="A26" s="84" t="s">
        <v>55</v>
      </c>
      <c r="B26" s="78" t="s">
        <v>56</v>
      </c>
      <c r="C26" s="78" t="s">
        <v>57</v>
      </c>
      <c r="D26" s="78" t="s">
        <v>58</v>
      </c>
      <c r="E26" s="78" t="s">
        <v>59</v>
      </c>
      <c r="F26" s="78" t="s">
        <v>60</v>
      </c>
      <c r="G26" s="78" t="s">
        <v>61</v>
      </c>
      <c r="H26" s="78" t="s">
        <v>85</v>
      </c>
      <c r="I26" s="78" t="s">
        <v>86</v>
      </c>
    </row>
    <row r="27" spans="1:9" ht="15" x14ac:dyDescent="0.2">
      <c r="A27" s="78" t="s">
        <v>62</v>
      </c>
      <c r="B27" s="75" t="s">
        <v>80</v>
      </c>
      <c r="C27" s="75" t="s">
        <v>80</v>
      </c>
      <c r="D27" s="75" t="s">
        <v>80</v>
      </c>
      <c r="E27" s="75" t="s">
        <v>80</v>
      </c>
      <c r="F27" s="75" t="s">
        <v>80</v>
      </c>
      <c r="G27" s="75" t="s">
        <v>80</v>
      </c>
      <c r="H27" s="75" t="s">
        <v>80</v>
      </c>
      <c r="I27" s="75" t="s">
        <v>80</v>
      </c>
    </row>
    <row r="28" spans="1:9" ht="15.75" thickBot="1" x14ac:dyDescent="0.25">
      <c r="A28" s="78"/>
      <c r="B28" s="75"/>
      <c r="C28" s="75"/>
      <c r="D28" s="75"/>
      <c r="E28" s="75"/>
      <c r="F28" s="75"/>
      <c r="G28" s="75"/>
      <c r="H28" s="75"/>
      <c r="I28" s="75"/>
    </row>
    <row r="29" spans="1:9" ht="15" x14ac:dyDescent="0.2">
      <c r="A29" s="78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8"/>
      <c r="B30" s="75"/>
      <c r="C30" s="75"/>
      <c r="D30" s="75"/>
      <c r="E30" s="75"/>
      <c r="F30" s="75"/>
      <c r="G30" s="75"/>
      <c r="H30" s="75"/>
      <c r="I30" s="75"/>
    </row>
    <row r="31" spans="1:9" ht="15" x14ac:dyDescent="0.2">
      <c r="A31" s="78"/>
      <c r="B31" s="75"/>
      <c r="C31" s="75"/>
      <c r="D31" s="75"/>
      <c r="E31" s="75"/>
      <c r="F31" s="75"/>
      <c r="G31" s="75"/>
      <c r="H31" s="75"/>
      <c r="I31" s="75"/>
    </row>
    <row r="32" spans="1:9" ht="15.75" thickBot="1" x14ac:dyDescent="0.25">
      <c r="A32" s="85"/>
      <c r="B32" s="86"/>
      <c r="C32" s="86"/>
      <c r="D32" s="86"/>
      <c r="E32" s="86"/>
      <c r="F32" s="86"/>
      <c r="G32" s="86"/>
      <c r="H32" s="86"/>
      <c r="I32" s="86"/>
    </row>
    <row r="33" spans="1:9" ht="15" x14ac:dyDescent="0.2">
      <c r="A33" s="87"/>
      <c r="B33" s="88"/>
      <c r="C33" s="88"/>
      <c r="D33" s="88"/>
      <c r="E33" s="88"/>
      <c r="F33" s="88"/>
      <c r="G33" s="89"/>
      <c r="H33" s="89"/>
      <c r="I33" s="89"/>
    </row>
    <row r="34" spans="1:9" ht="15" x14ac:dyDescent="0.2">
      <c r="A34" s="90"/>
      <c r="B34" s="75"/>
      <c r="C34" s="75"/>
      <c r="D34" s="75"/>
      <c r="E34" s="75"/>
      <c r="F34" s="75"/>
      <c r="G34" s="91"/>
      <c r="H34" s="91"/>
      <c r="I34" s="91"/>
    </row>
    <row r="35" spans="1:9" ht="15" x14ac:dyDescent="0.2">
      <c r="A35" s="90"/>
      <c r="B35" s="75"/>
      <c r="C35" s="75"/>
      <c r="D35" s="75"/>
      <c r="E35" s="75"/>
      <c r="F35" s="75"/>
      <c r="G35" s="91"/>
      <c r="H35" s="91"/>
      <c r="I35" s="91"/>
    </row>
    <row r="36" spans="1:9" ht="15.75" thickBot="1" x14ac:dyDescent="0.25">
      <c r="A36" s="92"/>
      <c r="B36" s="93"/>
      <c r="C36" s="93"/>
      <c r="D36" s="93"/>
      <c r="E36" s="93"/>
      <c r="F36" s="93"/>
      <c r="G36" s="94"/>
      <c r="H36" s="94"/>
      <c r="I36" s="94"/>
    </row>
    <row r="37" spans="1:9" ht="15" x14ac:dyDescent="0.2">
      <c r="A37" s="95" t="s">
        <v>64</v>
      </c>
      <c r="B37" s="95"/>
      <c r="C37" s="95"/>
      <c r="D37" s="95"/>
      <c r="E37" s="95"/>
      <c r="F37" s="95"/>
      <c r="G37" s="95"/>
      <c r="H37" s="95"/>
      <c r="I37" s="95"/>
    </row>
    <row r="38" spans="1:9" ht="15" x14ac:dyDescent="0.2">
      <c r="A38" s="78"/>
      <c r="B38" s="75"/>
      <c r="C38" s="75"/>
      <c r="D38" s="75"/>
      <c r="E38" s="75"/>
      <c r="F38" s="75"/>
      <c r="G38" s="75"/>
      <c r="H38" s="75"/>
      <c r="I38" s="75"/>
    </row>
    <row r="39" spans="1:9" ht="15" x14ac:dyDescent="0.2">
      <c r="A39" s="77" t="s">
        <v>90</v>
      </c>
      <c r="B39" s="75"/>
      <c r="C39" s="75"/>
      <c r="D39" s="75"/>
      <c r="E39" s="75"/>
      <c r="F39" s="75"/>
      <c r="G39" s="75"/>
      <c r="H39" s="75"/>
      <c r="I39" s="75"/>
    </row>
    <row r="40" spans="1:9" ht="15" x14ac:dyDescent="0.2">
      <c r="A40" s="77" t="s">
        <v>91</v>
      </c>
      <c r="B40" s="75"/>
      <c r="C40" s="75"/>
      <c r="D40" s="75"/>
      <c r="E40" s="75"/>
      <c r="F40" s="75"/>
      <c r="G40" s="75"/>
      <c r="H40" s="75"/>
      <c r="I40" s="75"/>
    </row>
    <row r="41" spans="1:9" ht="15" x14ac:dyDescent="0.2">
      <c r="A41" s="78"/>
      <c r="B41" s="75"/>
      <c r="C41" s="75"/>
      <c r="D41" s="75"/>
      <c r="E41" s="75"/>
      <c r="F41" s="75"/>
      <c r="G41" s="75"/>
      <c r="H41" s="75"/>
      <c r="I41" s="75"/>
    </row>
    <row r="42" spans="1:9" ht="15" x14ac:dyDescent="0.2">
      <c r="A42" s="78" t="s">
        <v>65</v>
      </c>
      <c r="B42" s="75"/>
      <c r="C42" s="75"/>
      <c r="D42" s="75"/>
      <c r="E42" s="75"/>
      <c r="F42" s="75"/>
      <c r="G42" s="75"/>
      <c r="H42" s="75"/>
      <c r="I42" s="75"/>
    </row>
    <row r="43" spans="1:9" ht="15" x14ac:dyDescent="0.2">
      <c r="A43" s="74"/>
      <c r="B43" s="74"/>
      <c r="C43" s="74"/>
      <c r="D43" s="74"/>
      <c r="E43" s="74"/>
      <c r="F43" s="74"/>
      <c r="G43" s="74"/>
      <c r="H43" s="74"/>
      <c r="I43" s="74"/>
    </row>
    <row r="44" spans="1:9" ht="15" x14ac:dyDescent="0.2">
      <c r="A44" s="138" t="s">
        <v>66</v>
      </c>
      <c r="B44" s="138"/>
      <c r="C44" s="138"/>
      <c r="D44" s="138"/>
      <c r="E44" s="138"/>
      <c r="F44" s="138"/>
      <c r="G44" s="138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46" zoomScaleNormal="100" workbookViewId="0">
      <selection activeCell="G64" sqref="G64:G83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5"/>
    <col min="43" max="135" width="11.42578125" style="8"/>
  </cols>
  <sheetData>
    <row r="1" spans="1:23" ht="23.25" x14ac:dyDescent="0.35">
      <c r="A1" s="13" t="s">
        <v>13</v>
      </c>
      <c r="B1" s="14"/>
      <c r="C1" s="144" t="s">
        <v>100</v>
      </c>
      <c r="D1" s="145"/>
      <c r="E1" s="145"/>
      <c r="F1" s="145"/>
      <c r="G1" s="145"/>
      <c r="H1" s="145"/>
      <c r="I1" s="145"/>
      <c r="J1" s="145"/>
      <c r="K1" s="15"/>
      <c r="L1" s="14"/>
      <c r="M1" s="14"/>
      <c r="N1" s="14"/>
      <c r="O1" s="14"/>
      <c r="P1" s="14"/>
      <c r="Q1" s="14"/>
      <c r="R1" s="14"/>
    </row>
    <row r="2" spans="1:23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23" x14ac:dyDescent="0.2">
      <c r="A3" s="17" t="s">
        <v>11</v>
      </c>
      <c r="B3" s="6">
        <v>1.87</v>
      </c>
      <c r="C3" s="18" t="s">
        <v>25</v>
      </c>
      <c r="D3" s="17"/>
      <c r="E3" s="7">
        <v>3.76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23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23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23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23" ht="13.5" thickBot="1" x14ac:dyDescent="0.25">
      <c r="A7" s="23" t="s">
        <v>20</v>
      </c>
      <c r="B7" s="146" t="s">
        <v>21</v>
      </c>
      <c r="C7" s="147"/>
      <c r="D7" s="147"/>
      <c r="E7" s="147"/>
      <c r="F7" s="147"/>
      <c r="G7" s="147"/>
      <c r="H7" s="147"/>
      <c r="I7" s="148"/>
      <c r="J7" s="149"/>
      <c r="K7" s="22"/>
      <c r="L7" s="15"/>
      <c r="M7" s="15"/>
      <c r="N7" s="15"/>
      <c r="O7" s="15"/>
      <c r="P7" s="15"/>
      <c r="Q7" s="15"/>
      <c r="R7" s="15"/>
      <c r="V7" s="122" t="s">
        <v>101</v>
      </c>
      <c r="W7" s="122"/>
    </row>
    <row r="8" spans="1:23" ht="15" x14ac:dyDescent="0.25">
      <c r="A8" s="29">
        <v>1</v>
      </c>
      <c r="B8" s="118">
        <v>10.8</v>
      </c>
      <c r="C8" s="118">
        <v>11.6</v>
      </c>
      <c r="D8" s="118">
        <v>11.6</v>
      </c>
      <c r="E8" s="119">
        <v>11.6</v>
      </c>
      <c r="F8" s="118">
        <v>11.9</v>
      </c>
      <c r="G8" s="118">
        <v>12.1</v>
      </c>
      <c r="H8" s="118">
        <v>12.2</v>
      </c>
      <c r="I8" s="64"/>
      <c r="J8" s="60"/>
      <c r="K8" s="15"/>
      <c r="L8" s="15"/>
      <c r="M8" s="15"/>
      <c r="N8" s="15"/>
      <c r="O8" s="15"/>
      <c r="P8" s="15"/>
      <c r="Q8" s="15"/>
      <c r="R8" s="15"/>
      <c r="V8" s="122" t="s">
        <v>103</v>
      </c>
    </row>
    <row r="9" spans="1:23" ht="15" x14ac:dyDescent="0.25">
      <c r="A9" s="30">
        <v>2</v>
      </c>
      <c r="B9" s="118">
        <v>9.9</v>
      </c>
      <c r="C9" s="118">
        <v>10.9</v>
      </c>
      <c r="D9" s="118">
        <v>11</v>
      </c>
      <c r="E9" s="119">
        <v>11.3</v>
      </c>
      <c r="F9" s="118">
        <v>11.5</v>
      </c>
      <c r="G9" s="118">
        <v>11.4</v>
      </c>
      <c r="H9" s="118">
        <v>11.9</v>
      </c>
      <c r="I9" s="64"/>
      <c r="J9" s="61"/>
      <c r="K9" s="15"/>
      <c r="L9" s="15"/>
      <c r="M9" s="15"/>
      <c r="N9" s="15"/>
      <c r="O9" s="15"/>
      <c r="P9" s="15"/>
      <c r="Q9" s="15"/>
      <c r="R9" s="15"/>
    </row>
    <row r="10" spans="1:23" ht="15" x14ac:dyDescent="0.25">
      <c r="A10" s="30">
        <v>3</v>
      </c>
      <c r="B10" s="118">
        <v>9.9</v>
      </c>
      <c r="C10" s="118">
        <v>10.7</v>
      </c>
      <c r="D10" s="118">
        <v>10.8</v>
      </c>
      <c r="E10" s="119">
        <v>10.9</v>
      </c>
      <c r="F10" s="118">
        <v>11</v>
      </c>
      <c r="G10" s="118">
        <v>11.1</v>
      </c>
      <c r="H10" s="118">
        <v>11.3</v>
      </c>
      <c r="I10" s="64"/>
      <c r="J10" s="61"/>
      <c r="K10" s="15"/>
      <c r="L10" s="15"/>
      <c r="M10" s="15"/>
      <c r="N10" s="15"/>
      <c r="O10" s="15"/>
      <c r="P10" s="15"/>
      <c r="Q10" s="15"/>
      <c r="R10" s="15"/>
    </row>
    <row r="11" spans="1:23" ht="15" x14ac:dyDescent="0.25">
      <c r="A11" s="30">
        <v>4</v>
      </c>
      <c r="B11" s="118">
        <v>11.7</v>
      </c>
      <c r="C11" s="118">
        <v>12.5</v>
      </c>
      <c r="D11" s="118">
        <v>12.5</v>
      </c>
      <c r="E11" s="119">
        <v>12.7</v>
      </c>
      <c r="F11" s="118">
        <v>12.9</v>
      </c>
      <c r="G11" s="118">
        <v>12.7</v>
      </c>
      <c r="H11" s="118">
        <v>13</v>
      </c>
      <c r="I11" s="64"/>
      <c r="J11" s="61"/>
      <c r="K11" s="15"/>
      <c r="L11" s="15"/>
      <c r="M11" s="15"/>
      <c r="N11" s="15"/>
      <c r="O11" s="15"/>
      <c r="P11" s="15"/>
      <c r="Q11" s="15"/>
      <c r="R11" s="15"/>
    </row>
    <row r="12" spans="1:23" ht="15" x14ac:dyDescent="0.25">
      <c r="A12" s="30">
        <v>5</v>
      </c>
      <c r="B12" s="118">
        <v>12.2</v>
      </c>
      <c r="C12" s="118">
        <v>12.6</v>
      </c>
      <c r="D12" s="118">
        <v>12.8</v>
      </c>
      <c r="E12" s="119">
        <v>12.7</v>
      </c>
      <c r="F12" s="118">
        <v>12.7</v>
      </c>
      <c r="G12" s="118">
        <v>12.8</v>
      </c>
      <c r="H12" s="118">
        <v>13.1</v>
      </c>
      <c r="I12" s="64"/>
      <c r="J12" s="61"/>
      <c r="K12" s="15"/>
      <c r="L12" s="15"/>
      <c r="M12" s="15"/>
      <c r="N12" s="15"/>
      <c r="O12" s="15"/>
      <c r="P12" s="15"/>
      <c r="Q12" s="15"/>
      <c r="R12" s="15"/>
    </row>
    <row r="13" spans="1:23" ht="15" x14ac:dyDescent="0.25">
      <c r="A13" s="30">
        <v>6</v>
      </c>
      <c r="B13" s="118">
        <v>9.6999999999999993</v>
      </c>
      <c r="C13" s="118">
        <v>10.5</v>
      </c>
      <c r="D13" s="118">
        <v>10.5</v>
      </c>
      <c r="E13" s="119">
        <v>10.6</v>
      </c>
      <c r="F13" s="118">
        <v>10.8</v>
      </c>
      <c r="G13" s="118">
        <v>10.7</v>
      </c>
      <c r="H13" s="118">
        <v>11</v>
      </c>
      <c r="I13" s="64"/>
      <c r="J13" s="61"/>
      <c r="K13" s="15"/>
      <c r="L13" s="15"/>
      <c r="M13" s="15"/>
      <c r="N13" s="15"/>
      <c r="O13" s="15"/>
      <c r="P13" s="15"/>
      <c r="Q13" s="15"/>
      <c r="R13" s="15"/>
    </row>
    <row r="14" spans="1:23" ht="15" x14ac:dyDescent="0.25">
      <c r="A14" s="30">
        <v>7</v>
      </c>
      <c r="B14" s="118">
        <v>9.3000000000000007</v>
      </c>
      <c r="C14" s="118">
        <v>9.9</v>
      </c>
      <c r="D14" s="118">
        <v>9.9</v>
      </c>
      <c r="E14" s="119">
        <v>10.199999999999999</v>
      </c>
      <c r="F14" s="118">
        <v>10.5</v>
      </c>
      <c r="G14" s="118">
        <v>10.4</v>
      </c>
      <c r="H14" s="118">
        <v>10.5</v>
      </c>
      <c r="I14" s="64"/>
      <c r="J14" s="61"/>
      <c r="K14" s="15"/>
      <c r="L14" s="15"/>
      <c r="M14" s="15"/>
      <c r="N14" s="15"/>
      <c r="O14" s="15"/>
      <c r="P14" s="15"/>
      <c r="Q14" s="15"/>
      <c r="R14" s="15"/>
    </row>
    <row r="15" spans="1:23" ht="15" x14ac:dyDescent="0.25">
      <c r="A15" s="30">
        <v>8</v>
      </c>
      <c r="B15" s="118">
        <v>10.1</v>
      </c>
      <c r="C15" s="118">
        <v>11.1</v>
      </c>
      <c r="D15" s="118">
        <v>11.1</v>
      </c>
      <c r="E15" s="119">
        <v>11.5</v>
      </c>
      <c r="F15" s="118">
        <v>11.6</v>
      </c>
      <c r="G15" s="118">
        <v>11.6</v>
      </c>
      <c r="H15" s="118">
        <v>11.7</v>
      </c>
      <c r="I15" s="64"/>
      <c r="J15" s="61"/>
      <c r="K15" s="15"/>
      <c r="L15" s="15"/>
      <c r="M15" s="15"/>
      <c r="N15" s="15"/>
      <c r="O15" s="15"/>
      <c r="P15" s="15"/>
      <c r="Q15" s="15"/>
      <c r="R15" s="15"/>
    </row>
    <row r="16" spans="1:23" x14ac:dyDescent="0.2">
      <c r="A16" s="30">
        <v>9</v>
      </c>
      <c r="B16" s="118"/>
      <c r="C16" s="118" t="s">
        <v>102</v>
      </c>
      <c r="D16" s="118" t="s">
        <v>102</v>
      </c>
      <c r="E16" s="118">
        <v>14.5</v>
      </c>
      <c r="F16" s="118" t="s">
        <v>102</v>
      </c>
      <c r="G16" s="118">
        <v>14.5</v>
      </c>
      <c r="H16" s="118">
        <v>14.4</v>
      </c>
      <c r="I16" s="118"/>
      <c r="J16" s="61"/>
      <c r="K16" s="15"/>
      <c r="L16" s="15"/>
      <c r="M16" s="15"/>
      <c r="N16" s="15"/>
      <c r="O16" s="15"/>
      <c r="P16" s="15"/>
      <c r="Q16" s="15"/>
      <c r="R16" s="15"/>
      <c r="S16" s="8" t="s">
        <v>70</v>
      </c>
    </row>
    <row r="17" spans="1:18" x14ac:dyDescent="0.2">
      <c r="A17" s="30">
        <v>10</v>
      </c>
      <c r="B17" s="118">
        <v>12.4</v>
      </c>
      <c r="C17" s="118">
        <v>12.8</v>
      </c>
      <c r="D17" s="118">
        <v>12.7</v>
      </c>
      <c r="E17" s="118">
        <v>12.6</v>
      </c>
      <c r="F17" s="118">
        <v>13.8</v>
      </c>
      <c r="G17" s="118">
        <v>13.7</v>
      </c>
      <c r="H17" s="118">
        <v>13.7</v>
      </c>
      <c r="I17" s="118"/>
      <c r="J17" s="61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8">
        <v>9.6</v>
      </c>
      <c r="C18" s="118">
        <v>9.6999999999999993</v>
      </c>
      <c r="D18" s="118">
        <v>10.199999999999999</v>
      </c>
      <c r="E18" s="118">
        <v>10.1</v>
      </c>
      <c r="F18" s="118">
        <v>10.199999999999999</v>
      </c>
      <c r="G18" s="118">
        <v>10.1</v>
      </c>
      <c r="H18" s="118">
        <v>10.1</v>
      </c>
      <c r="I18" s="118">
        <v>10.3</v>
      </c>
      <c r="J18" s="61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8">
        <v>8.9</v>
      </c>
      <c r="C19" s="118">
        <v>9.4</v>
      </c>
      <c r="D19" s="118">
        <v>9.8000000000000007</v>
      </c>
      <c r="E19" s="118">
        <v>9.9</v>
      </c>
      <c r="F19" s="118">
        <v>10</v>
      </c>
      <c r="G19" s="118">
        <v>10.1</v>
      </c>
      <c r="H19" s="118">
        <v>10</v>
      </c>
      <c r="I19" s="118">
        <v>10.1</v>
      </c>
      <c r="J19" s="61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8">
        <v>9.4</v>
      </c>
      <c r="C20" s="118">
        <v>9.8000000000000007</v>
      </c>
      <c r="D20" s="118">
        <v>10</v>
      </c>
      <c r="E20" s="118">
        <v>10.1</v>
      </c>
      <c r="F20" s="118">
        <v>10.1</v>
      </c>
      <c r="G20" s="118">
        <v>10</v>
      </c>
      <c r="H20" s="118">
        <v>10</v>
      </c>
      <c r="I20" s="118">
        <v>10.199999999999999</v>
      </c>
      <c r="J20" s="61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8">
        <v>10.6</v>
      </c>
      <c r="C21" s="118">
        <v>11</v>
      </c>
      <c r="D21" s="118">
        <v>11.2</v>
      </c>
      <c r="E21" s="118">
        <v>11.3</v>
      </c>
      <c r="F21" s="118">
        <v>11.4</v>
      </c>
      <c r="G21" s="118">
        <v>11.3</v>
      </c>
      <c r="H21" s="118">
        <v>11</v>
      </c>
      <c r="I21" s="118">
        <v>11.4</v>
      </c>
      <c r="J21" s="61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8">
        <v>11.5</v>
      </c>
      <c r="C22" s="118">
        <v>12</v>
      </c>
      <c r="D22" s="118">
        <v>12.5</v>
      </c>
      <c r="E22" s="118">
        <v>12.5</v>
      </c>
      <c r="F22" s="118">
        <v>12.6</v>
      </c>
      <c r="G22" s="118">
        <v>12.5</v>
      </c>
      <c r="H22" s="118">
        <v>12.9</v>
      </c>
      <c r="I22" s="118">
        <v>12.6</v>
      </c>
      <c r="J22" s="61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8">
        <v>10.7</v>
      </c>
      <c r="C23" s="118">
        <v>11.9</v>
      </c>
      <c r="D23" s="118">
        <v>12.2</v>
      </c>
      <c r="E23" s="118">
        <v>12.2</v>
      </c>
      <c r="F23" s="118">
        <v>12.3</v>
      </c>
      <c r="G23" s="118">
        <v>12.2</v>
      </c>
      <c r="H23" s="118">
        <v>12.4</v>
      </c>
      <c r="I23" s="118">
        <v>12.4</v>
      </c>
      <c r="J23" s="61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8">
        <v>10.9</v>
      </c>
      <c r="C24" s="118">
        <v>11.5</v>
      </c>
      <c r="D24" s="118">
        <v>11.7</v>
      </c>
      <c r="E24" s="118">
        <v>11.4</v>
      </c>
      <c r="F24" s="118">
        <v>11.9</v>
      </c>
      <c r="G24" s="118">
        <v>11.6</v>
      </c>
      <c r="H24" s="118">
        <v>11.9</v>
      </c>
      <c r="I24" s="118">
        <v>11.7</v>
      </c>
      <c r="J24" s="61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8">
        <v>10</v>
      </c>
      <c r="C25" s="118">
        <v>10.9</v>
      </c>
      <c r="D25" s="118">
        <v>11.2</v>
      </c>
      <c r="E25" s="118">
        <v>11</v>
      </c>
      <c r="F25" s="118">
        <v>11.2</v>
      </c>
      <c r="G25" s="118">
        <v>11.1</v>
      </c>
      <c r="H25" s="118">
        <v>11.3</v>
      </c>
      <c r="I25" s="118">
        <v>11.3</v>
      </c>
      <c r="J25" s="61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8">
        <v>10.7</v>
      </c>
      <c r="C26" s="118">
        <v>11.4</v>
      </c>
      <c r="D26" s="118">
        <v>11.3</v>
      </c>
      <c r="E26" s="118">
        <v>11.3</v>
      </c>
      <c r="F26" s="118">
        <v>11.6</v>
      </c>
      <c r="G26" s="118">
        <v>11.8</v>
      </c>
      <c r="H26" s="118">
        <v>11.7</v>
      </c>
      <c r="I26" s="118">
        <v>10.7</v>
      </c>
      <c r="J26" s="61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8">
        <v>9.6</v>
      </c>
      <c r="C27" s="118">
        <v>9.9</v>
      </c>
      <c r="D27" s="118">
        <v>9.8000000000000007</v>
      </c>
      <c r="E27" s="119">
        <v>9.9</v>
      </c>
      <c r="F27" s="118">
        <v>10.1</v>
      </c>
      <c r="G27" s="118">
        <v>10</v>
      </c>
      <c r="H27" s="118">
        <v>10</v>
      </c>
      <c r="I27" s="118">
        <v>9.9</v>
      </c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118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9" t="s">
        <v>30</v>
      </c>
      <c r="L40" s="140"/>
      <c r="M40" s="140"/>
      <c r="N40" s="140"/>
      <c r="O40" s="140"/>
      <c r="P40" s="140"/>
      <c r="Q40" s="140"/>
      <c r="R40" s="140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50" t="s">
        <v>26</v>
      </c>
      <c r="C61" s="151"/>
      <c r="D61" s="151"/>
      <c r="E61" s="151"/>
      <c r="F61" s="151"/>
      <c r="G61" s="151"/>
      <c r="H61" s="151"/>
      <c r="I61" s="151"/>
      <c r="J61" s="151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107.40740740740739</v>
      </c>
      <c r="D64" s="25">
        <f t="shared" ref="D64:D73" si="2">IF((B8&lt;&gt;0)*ISNUMBER(D8),100*(D8/B8),"")</f>
        <v>107.40740740740739</v>
      </c>
      <c r="E64" s="25">
        <f t="shared" ref="E64:E73" si="3">IF((B8&lt;&gt;0)*ISNUMBER(E8),100*(E8/B8),"")</f>
        <v>107.40740740740739</v>
      </c>
      <c r="F64" s="25">
        <f t="shared" ref="F64:F73" si="4">IF((B8&lt;&gt;0)*ISNUMBER(F8),100*(F8/B8),"")</f>
        <v>110.18518518518519</v>
      </c>
      <c r="G64" s="25">
        <f t="shared" ref="G64:G73" si="5">IF((B8&lt;&gt;0)*ISNUMBER(G8),100*(G8/B8),"")</f>
        <v>112.03703703703702</v>
      </c>
      <c r="H64" s="25">
        <f t="shared" ref="H64:H73" si="6">IF((B8&lt;&gt;0)*ISNUMBER(H8),100*(H8/B8),"")</f>
        <v>112.96296296296295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110.1010101010101</v>
      </c>
      <c r="D65" s="25">
        <f t="shared" si="2"/>
        <v>111.11111111111111</v>
      </c>
      <c r="E65" s="25">
        <f t="shared" si="3"/>
        <v>114.14141414141415</v>
      </c>
      <c r="F65" s="25">
        <f t="shared" si="4"/>
        <v>116.16161616161615</v>
      </c>
      <c r="G65" s="25">
        <f t="shared" si="5"/>
        <v>115.15151515151516</v>
      </c>
      <c r="H65" s="25">
        <f t="shared" si="6"/>
        <v>120.20202020202019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108.08080808080807</v>
      </c>
      <c r="D66" s="25">
        <f t="shared" si="2"/>
        <v>109.09090909090911</v>
      </c>
      <c r="E66" s="25">
        <f t="shared" si="3"/>
        <v>110.1010101010101</v>
      </c>
      <c r="F66" s="25">
        <f t="shared" si="4"/>
        <v>111.11111111111111</v>
      </c>
      <c r="G66" s="25">
        <f t="shared" si="5"/>
        <v>112.12121212121211</v>
      </c>
      <c r="H66" s="25">
        <f t="shared" si="6"/>
        <v>114.14141414141415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106.83760683760684</v>
      </c>
      <c r="D67" s="25">
        <f t="shared" si="2"/>
        <v>106.83760683760684</v>
      </c>
      <c r="E67" s="25">
        <f t="shared" si="3"/>
        <v>108.54700854700855</v>
      </c>
      <c r="F67" s="25">
        <f t="shared" si="4"/>
        <v>110.25641025641026</v>
      </c>
      <c r="G67" s="25">
        <f t="shared" si="5"/>
        <v>108.54700854700855</v>
      </c>
      <c r="H67" s="25">
        <f t="shared" si="6"/>
        <v>111.11111111111111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/>
      <c r="D68" s="25">
        <f t="shared" si="2"/>
        <v>104.91803278688525</v>
      </c>
      <c r="E68" s="25">
        <f t="shared" si="3"/>
        <v>104.09836065573769</v>
      </c>
      <c r="F68" s="25">
        <f t="shared" si="4"/>
        <v>104.09836065573769</v>
      </c>
      <c r="G68" s="25">
        <f t="shared" si="5"/>
        <v>104.91803278688525</v>
      </c>
      <c r="H68" s="25">
        <f t="shared" si="6"/>
        <v>107.37704918032787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108.24742268041238</v>
      </c>
      <c r="D69" s="25">
        <f t="shared" si="2"/>
        <v>108.24742268041238</v>
      </c>
      <c r="E69" s="25">
        <f t="shared" si="3"/>
        <v>109.27835051546393</v>
      </c>
      <c r="F69" s="25">
        <f t="shared" si="4"/>
        <v>111.34020618556704</v>
      </c>
      <c r="G69" s="25">
        <f t="shared" si="5"/>
        <v>110.30927835051547</v>
      </c>
      <c r="H69" s="25">
        <f t="shared" si="6"/>
        <v>113.40206185567013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106.45161290322579</v>
      </c>
      <c r="D70" s="25">
        <f t="shared" si="2"/>
        <v>106.45161290322579</v>
      </c>
      <c r="E70" s="25">
        <f t="shared" si="3"/>
        <v>109.6774193548387</v>
      </c>
      <c r="F70" s="25">
        <f t="shared" si="4"/>
        <v>112.9032258064516</v>
      </c>
      <c r="G70" s="25">
        <f t="shared" si="5"/>
        <v>111.8279569892473</v>
      </c>
      <c r="H70" s="25">
        <f t="shared" si="6"/>
        <v>112.9032258064516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109.9009900990099</v>
      </c>
      <c r="D71" s="25">
        <f t="shared" si="2"/>
        <v>109.9009900990099</v>
      </c>
      <c r="E71" s="25">
        <f t="shared" si="3"/>
        <v>113.86138613861388</v>
      </c>
      <c r="F71" s="25">
        <f t="shared" si="4"/>
        <v>114.85148514851484</v>
      </c>
      <c r="G71" s="25">
        <f t="shared" si="5"/>
        <v>114.85148514851484</v>
      </c>
      <c r="H71" s="25">
        <f t="shared" si="6"/>
        <v>115.84158415841583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 t="str">
        <f t="shared" si="0"/>
        <v/>
      </c>
      <c r="C72" s="25" t="str">
        <f t="shared" si="1"/>
        <v/>
      </c>
      <c r="D72" s="25" t="str">
        <f t="shared" si="2"/>
        <v/>
      </c>
      <c r="E72" s="25" t="str">
        <f t="shared" si="3"/>
        <v/>
      </c>
      <c r="F72" s="25" t="str">
        <f t="shared" si="4"/>
        <v/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103.2258064516129</v>
      </c>
      <c r="D73" s="25">
        <f t="shared" si="2"/>
        <v>102.41935483870968</v>
      </c>
      <c r="E73" s="25">
        <f t="shared" si="3"/>
        <v>101.61290322580645</v>
      </c>
      <c r="F73" s="25">
        <f t="shared" si="4"/>
        <v>111.29032258064517</v>
      </c>
      <c r="G73" s="25">
        <f t="shared" si="5"/>
        <v>110.48387096774192</v>
      </c>
      <c r="H73" s="25">
        <f t="shared" si="6"/>
        <v>110.48387096774192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101.04166666666667</v>
      </c>
      <c r="D74" s="25">
        <f t="shared" ref="D74:D103" si="11">IF((B18&lt;&gt;0)*ISNUMBER(D18),100*(D18/B18),"")</f>
        <v>106.25</v>
      </c>
      <c r="E74" s="25">
        <f t="shared" ref="E74:E103" si="12">IF((B18&lt;&gt;0)*ISNUMBER(E18),100*(E18/B18),"")</f>
        <v>105.20833333333333</v>
      </c>
      <c r="F74" s="25">
        <f t="shared" ref="F74:F103" si="13">IF((B18&lt;&gt;0)*ISNUMBER(F18),100*(F18/B18),"")</f>
        <v>106.25</v>
      </c>
      <c r="G74" s="25">
        <f t="shared" ref="G74:G103" si="14">IF((B18&lt;&gt;0)*ISNUMBER(G18),100*(G18/B18),"")</f>
        <v>105.20833333333333</v>
      </c>
      <c r="H74" s="25">
        <f t="shared" ref="H74:H103" si="15">IF((B18&lt;&gt;0)*ISNUMBER(H18),100*(H18/B18),"")</f>
        <v>105.20833333333333</v>
      </c>
      <c r="I74" s="25">
        <f t="shared" ref="I74:I103" si="16">IF((B18&lt;&gt;0)*ISNUMBER(I18),100*(I18/B18),"")</f>
        <v>107.29166666666667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105.61797752808988</v>
      </c>
      <c r="D75" s="25">
        <f t="shared" si="11"/>
        <v>110.11235955056181</v>
      </c>
      <c r="E75" s="25">
        <f t="shared" si="12"/>
        <v>111.23595505617978</v>
      </c>
      <c r="F75" s="25">
        <f t="shared" si="13"/>
        <v>112.35955056179773</v>
      </c>
      <c r="G75" s="25">
        <f t="shared" si="14"/>
        <v>113.48314606741572</v>
      </c>
      <c r="H75" s="25">
        <f t="shared" si="15"/>
        <v>112.35955056179773</v>
      </c>
      <c r="I75" s="25">
        <f t="shared" si="16"/>
        <v>113.48314606741572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104.25531914893618</v>
      </c>
      <c r="D76" s="25">
        <f t="shared" si="11"/>
        <v>106.38297872340425</v>
      </c>
      <c r="E76" s="25">
        <f t="shared" si="12"/>
        <v>107.44680851063828</v>
      </c>
      <c r="F76" s="25">
        <f t="shared" si="13"/>
        <v>107.44680851063828</v>
      </c>
      <c r="G76" s="25">
        <f t="shared" si="14"/>
        <v>106.38297872340425</v>
      </c>
      <c r="H76" s="25">
        <f t="shared" si="15"/>
        <v>106.38297872340425</v>
      </c>
      <c r="I76" s="25">
        <f t="shared" si="16"/>
        <v>108.51063829787233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103.77358490566037</v>
      </c>
      <c r="D77" s="25">
        <f t="shared" si="11"/>
        <v>105.66037735849056</v>
      </c>
      <c r="E77" s="25">
        <f t="shared" si="12"/>
        <v>106.60377358490567</v>
      </c>
      <c r="F77" s="25">
        <f t="shared" si="13"/>
        <v>107.54716981132076</v>
      </c>
      <c r="G77" s="25">
        <f t="shared" si="14"/>
        <v>106.60377358490567</v>
      </c>
      <c r="H77" s="25">
        <f t="shared" si="15"/>
        <v>103.77358490566037</v>
      </c>
      <c r="I77" s="25">
        <f t="shared" si="16"/>
        <v>107.54716981132076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104.34782608695652</v>
      </c>
      <c r="D78" s="25">
        <f t="shared" si="11"/>
        <v>108.69565217391303</v>
      </c>
      <c r="E78" s="25">
        <f t="shared" si="12"/>
        <v>108.69565217391303</v>
      </c>
      <c r="F78" s="25">
        <f t="shared" si="13"/>
        <v>109.56521739130434</v>
      </c>
      <c r="G78" s="25">
        <f t="shared" si="14"/>
        <v>108.69565217391303</v>
      </c>
      <c r="H78" s="25">
        <f t="shared" si="15"/>
        <v>112.17391304347825</v>
      </c>
      <c r="I78" s="25">
        <f t="shared" si="16"/>
        <v>109.56521739130434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111.21495327102804</v>
      </c>
      <c r="D79" s="25">
        <f t="shared" si="11"/>
        <v>114.01869158878503</v>
      </c>
      <c r="E79" s="25">
        <f t="shared" si="12"/>
        <v>114.01869158878503</v>
      </c>
      <c r="F79" s="25">
        <f t="shared" si="13"/>
        <v>114.95327102803741</v>
      </c>
      <c r="G79" s="25">
        <f t="shared" si="14"/>
        <v>114.01869158878503</v>
      </c>
      <c r="H79" s="25">
        <f t="shared" si="15"/>
        <v>115.88785046728974</v>
      </c>
      <c r="I79" s="25">
        <f t="shared" si="16"/>
        <v>115.88785046728974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105.50458715596329</v>
      </c>
      <c r="D80" s="25">
        <f t="shared" si="11"/>
        <v>107.33944954128441</v>
      </c>
      <c r="E80" s="25">
        <f t="shared" si="12"/>
        <v>104.58715596330275</v>
      </c>
      <c r="F80" s="25">
        <f t="shared" si="13"/>
        <v>109.1743119266055</v>
      </c>
      <c r="G80" s="25">
        <f t="shared" si="14"/>
        <v>106.42201834862384</v>
      </c>
      <c r="H80" s="25">
        <f t="shared" si="15"/>
        <v>109.1743119266055</v>
      </c>
      <c r="I80" s="25">
        <f t="shared" si="16"/>
        <v>107.33944954128441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109.00000000000001</v>
      </c>
      <c r="D81" s="25">
        <f t="shared" si="11"/>
        <v>111.99999999999999</v>
      </c>
      <c r="E81" s="25">
        <f t="shared" si="12"/>
        <v>110.00000000000001</v>
      </c>
      <c r="F81" s="25">
        <f t="shared" si="13"/>
        <v>111.99999999999999</v>
      </c>
      <c r="G81" s="25">
        <f t="shared" si="14"/>
        <v>110.99999999999999</v>
      </c>
      <c r="H81" s="25">
        <f t="shared" si="15"/>
        <v>113.00000000000001</v>
      </c>
      <c r="I81" s="25">
        <f t="shared" si="16"/>
        <v>113.00000000000001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106.54205607476636</v>
      </c>
      <c r="D82" s="25">
        <f t="shared" si="11"/>
        <v>105.60747663551405</v>
      </c>
      <c r="E82" s="25">
        <f t="shared" si="12"/>
        <v>105.60747663551405</v>
      </c>
      <c r="F82" s="25">
        <f t="shared" si="13"/>
        <v>108.41121495327104</v>
      </c>
      <c r="G82" s="25">
        <f t="shared" si="14"/>
        <v>110.28037383177572</v>
      </c>
      <c r="H82" s="25">
        <f t="shared" si="15"/>
        <v>109.34579439252336</v>
      </c>
      <c r="I82" s="25">
        <f t="shared" si="16"/>
        <v>100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103.125</v>
      </c>
      <c r="D83" s="25">
        <f t="shared" si="11"/>
        <v>102.08333333333334</v>
      </c>
      <c r="E83" s="25">
        <f t="shared" si="12"/>
        <v>103.125</v>
      </c>
      <c r="F83" s="25">
        <f t="shared" si="13"/>
        <v>105.20833333333333</v>
      </c>
      <c r="G83" s="25">
        <f t="shared" si="14"/>
        <v>104.16666666666667</v>
      </c>
      <c r="H83" s="25">
        <f t="shared" si="15"/>
        <v>104.16666666666667</v>
      </c>
      <c r="I83" s="25">
        <f t="shared" si="16"/>
        <v>103.125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41" t="s">
        <v>29</v>
      </c>
      <c r="L102" s="142"/>
      <c r="M102" s="142"/>
      <c r="N102" s="142"/>
      <c r="O102" s="142"/>
      <c r="P102" s="142"/>
      <c r="Q102" s="142"/>
      <c r="R102" s="142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43"/>
      <c r="L103" s="142"/>
      <c r="M103" s="142"/>
      <c r="N103" s="142"/>
      <c r="O103" s="142"/>
      <c r="P103" s="142"/>
      <c r="Q103" s="142"/>
      <c r="R103" s="142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3"/>
      <c r="L104" s="142"/>
      <c r="M104" s="142"/>
      <c r="N104" s="142"/>
      <c r="O104" s="142"/>
      <c r="P104" s="142"/>
      <c r="Q104" s="142"/>
      <c r="R104" s="142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43"/>
      <c r="L105" s="142"/>
      <c r="M105" s="142"/>
      <c r="N105" s="142"/>
      <c r="O105" s="142"/>
      <c r="P105" s="142"/>
      <c r="Q105" s="142"/>
      <c r="R105" s="142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43"/>
      <c r="L106" s="142"/>
      <c r="M106" s="142"/>
      <c r="N106" s="142"/>
      <c r="O106" s="142"/>
      <c r="P106" s="142"/>
      <c r="Q106" s="142"/>
      <c r="R106" s="142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106.3708686332867</v>
      </c>
      <c r="D114" s="26">
        <f t="shared" si="27"/>
        <v>107.60709298213494</v>
      </c>
      <c r="E114" s="26">
        <f t="shared" si="27"/>
        <v>108.17126878599329</v>
      </c>
      <c r="F114" s="26">
        <f t="shared" si="27"/>
        <v>110.26914740039722</v>
      </c>
      <c r="G114" s="26">
        <f t="shared" si="27"/>
        <v>109.81626481150005</v>
      </c>
      <c r="H114" s="26">
        <f t="shared" si="27"/>
        <v>111.04727812667764</v>
      </c>
      <c r="I114" s="26">
        <f>IF(I115&gt;0,AVERAGE(I64:I113),"")</f>
        <v>108.57501382431539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19</v>
      </c>
      <c r="C115" s="26">
        <f t="shared" ref="C115:J115" si="28">COUNT(C64:C113)</f>
        <v>18</v>
      </c>
      <c r="D115" s="26">
        <f t="shared" si="28"/>
        <v>19</v>
      </c>
      <c r="E115" s="26">
        <f t="shared" si="28"/>
        <v>19</v>
      </c>
      <c r="F115" s="26">
        <f t="shared" si="28"/>
        <v>19</v>
      </c>
      <c r="G115" s="26">
        <f t="shared" si="28"/>
        <v>19</v>
      </c>
      <c r="H115" s="26">
        <f t="shared" si="28"/>
        <v>19</v>
      </c>
      <c r="I115" s="26">
        <f t="shared" si="28"/>
        <v>10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2.7651776421084633</v>
      </c>
      <c r="D116" s="26">
        <f t="shared" si="29"/>
        <v>3.0353661421167764</v>
      </c>
      <c r="E116" s="26">
        <f t="shared" si="29"/>
        <v>3.6470077632064153</v>
      </c>
      <c r="F116" s="26">
        <f t="shared" si="29"/>
        <v>3.2933852471069254</v>
      </c>
      <c r="G116" s="26">
        <f t="shared" si="29"/>
        <v>3.4573638594289866</v>
      </c>
      <c r="H116" s="26">
        <f t="shared" si="29"/>
        <v>4.3176440333738215</v>
      </c>
      <c r="I116" s="26">
        <f>IF(I115&gt;0,STDEV(I64:I113),"")</f>
        <v>4.7795405051357145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0.65175862064010759</v>
      </c>
      <c r="D117" s="26">
        <f t="shared" si="30"/>
        <v>0.69636075105957607</v>
      </c>
      <c r="E117" s="26">
        <f t="shared" si="30"/>
        <v>0.83668096242763568</v>
      </c>
      <c r="F117" s="26">
        <f t="shared" si="30"/>
        <v>0.7555543933835166</v>
      </c>
      <c r="G117" s="26">
        <f t="shared" si="30"/>
        <v>0.7931736670684586</v>
      </c>
      <c r="H117" s="26">
        <f t="shared" si="30"/>
        <v>0.99053547450830748</v>
      </c>
      <c r="I117" s="26">
        <f>IF(I115&gt;0,I116/SQRT(I115),"")</f>
        <v>1.5114234165260561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1.7340636066175394</v>
      </c>
      <c r="C118" s="26">
        <f t="shared" si="31"/>
        <v>1.7396067260750732</v>
      </c>
      <c r="D118" s="26">
        <f t="shared" si="31"/>
        <v>1.7340636066175394</v>
      </c>
      <c r="E118" s="26">
        <f t="shared" si="31"/>
        <v>1.7340636066175394</v>
      </c>
      <c r="F118" s="26">
        <f t="shared" si="31"/>
        <v>1.7340636066175394</v>
      </c>
      <c r="G118" s="26">
        <f t="shared" si="31"/>
        <v>1.7340636066175394</v>
      </c>
      <c r="H118" s="26">
        <f t="shared" si="31"/>
        <v>1.7340636066175394</v>
      </c>
      <c r="I118" s="26">
        <f t="shared" si="31"/>
        <v>1.8331129326562374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1.1338036802429432</v>
      </c>
      <c r="D119" s="26">
        <f t="shared" si="32"/>
        <v>1.2075338354892671</v>
      </c>
      <c r="E119" s="26">
        <f t="shared" si="32"/>
        <v>1.4508580072955</v>
      </c>
      <c r="F119" s="26">
        <f t="shared" si="32"/>
        <v>1.3101793763863481</v>
      </c>
      <c r="G119" s="26">
        <f t="shared" si="32"/>
        <v>1.3754135897907909</v>
      </c>
      <c r="H119" s="26">
        <f t="shared" si="32"/>
        <v>1.7176515174084914</v>
      </c>
      <c r="I119" s="26">
        <f>IF(I115&gt;2,I118*I117,"")</f>
        <v>2.7706098115533884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101.04166666666667</v>
      </c>
      <c r="D120" s="26">
        <f t="shared" si="33"/>
        <v>102.08333333333334</v>
      </c>
      <c r="E120" s="26">
        <f t="shared" si="33"/>
        <v>101.61290322580645</v>
      </c>
      <c r="F120" s="26">
        <f t="shared" si="33"/>
        <v>104.09836065573769</v>
      </c>
      <c r="G120" s="26">
        <f t="shared" si="33"/>
        <v>104.16666666666667</v>
      </c>
      <c r="H120" s="26">
        <f t="shared" si="33"/>
        <v>103.77358490566037</v>
      </c>
      <c r="I120" s="26">
        <f t="shared" si="33"/>
        <v>100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111.21495327102804</v>
      </c>
      <c r="D121" s="26">
        <f t="shared" si="34"/>
        <v>114.01869158878503</v>
      </c>
      <c r="E121" s="26">
        <f t="shared" si="34"/>
        <v>114.14141414141415</v>
      </c>
      <c r="F121" s="26">
        <f t="shared" si="34"/>
        <v>116.16161616161615</v>
      </c>
      <c r="G121" s="26">
        <f t="shared" si="34"/>
        <v>115.15151515151516</v>
      </c>
      <c r="H121" s="26">
        <f t="shared" si="34"/>
        <v>120.20202020202019</v>
      </c>
      <c r="I121" s="26">
        <f t="shared" si="34"/>
        <v>115.88785046728974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98.13</v>
      </c>
      <c r="C122" s="38">
        <f>100-B3</f>
        <v>98.13</v>
      </c>
      <c r="D122" s="38">
        <f>100-B3</f>
        <v>98.13</v>
      </c>
      <c r="E122" s="38">
        <f>100-B3</f>
        <v>98.13</v>
      </c>
      <c r="F122" s="38">
        <f>100-B3</f>
        <v>98.13</v>
      </c>
      <c r="G122" s="38">
        <f>100-B3</f>
        <v>98.13</v>
      </c>
      <c r="H122" s="38">
        <f>100-B3</f>
        <v>98.13</v>
      </c>
      <c r="I122" s="38">
        <f>100-B3</f>
        <v>98.13</v>
      </c>
      <c r="J122" s="38">
        <f>100-B3</f>
        <v>98.13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101.87</v>
      </c>
      <c r="C123" s="24">
        <f>100+B3</f>
        <v>101.87</v>
      </c>
      <c r="D123" s="24">
        <f>100+B3</f>
        <v>101.87</v>
      </c>
      <c r="E123" s="24">
        <f>100+B3</f>
        <v>101.87</v>
      </c>
      <c r="F123" s="24">
        <f>100+B3</f>
        <v>101.87</v>
      </c>
      <c r="G123" s="24">
        <f>100+B3</f>
        <v>101.87</v>
      </c>
      <c r="H123" s="24">
        <f>100+B3</f>
        <v>101.87</v>
      </c>
      <c r="I123" s="24">
        <f>100+B3</f>
        <v>101.87</v>
      </c>
      <c r="J123" s="24">
        <f>100+B3</f>
        <v>101.87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96.24</v>
      </c>
      <c r="C124" s="24">
        <f>100-E3</f>
        <v>96.24</v>
      </c>
      <c r="D124" s="24">
        <f>100-E3</f>
        <v>96.24</v>
      </c>
      <c r="E124" s="24">
        <f>100-E3</f>
        <v>96.24</v>
      </c>
      <c r="F124" s="24">
        <f>100-E3</f>
        <v>96.24</v>
      </c>
      <c r="G124" s="24">
        <f>100-E3</f>
        <v>96.24</v>
      </c>
      <c r="H124" s="24">
        <f>100-E3</f>
        <v>96.24</v>
      </c>
      <c r="I124" s="24">
        <f>100-E3</f>
        <v>96.24</v>
      </c>
      <c r="J124" s="39">
        <f>100-E3</f>
        <v>96.24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103.76</v>
      </c>
      <c r="C125" s="41">
        <f>100+E3</f>
        <v>103.76</v>
      </c>
      <c r="D125" s="41">
        <f>100+E3</f>
        <v>103.76</v>
      </c>
      <c r="E125" s="41">
        <f>100+E3</f>
        <v>103.76</v>
      </c>
      <c r="F125" s="41">
        <f>100+E3</f>
        <v>103.76</v>
      </c>
      <c r="G125" s="41">
        <f>100+E3</f>
        <v>103.76</v>
      </c>
      <c r="H125" s="41">
        <f>100+E3</f>
        <v>103.76</v>
      </c>
      <c r="I125" s="41">
        <f>100+E3</f>
        <v>103.76</v>
      </c>
      <c r="J125" s="37">
        <f>100+E3</f>
        <v>103.76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tabSelected="1" topLeftCell="A8" zoomScale="80" zoomScaleNormal="80" workbookViewId="0">
      <selection activeCell="D34" sqref="D34"/>
    </sheetView>
  </sheetViews>
  <sheetFormatPr baseColWidth="10" defaultColWidth="11.42578125" defaultRowHeight="12.75" x14ac:dyDescent="0.2"/>
  <cols>
    <col min="1" max="12" width="11.42578125" style="66"/>
    <col min="13" max="13" width="13.85546875" style="66" customWidth="1"/>
    <col min="14" max="16384" width="11.42578125" style="66"/>
  </cols>
  <sheetData>
    <row r="2" spans="2:13" ht="13.5" thickBot="1" x14ac:dyDescent="0.25"/>
    <row r="3" spans="2:13" ht="34.5" x14ac:dyDescent="0.45">
      <c r="B3" s="96" t="s">
        <v>67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</row>
    <row r="4" spans="2:13" x14ac:dyDescent="0.2">
      <c r="B4" s="99" t="s">
        <v>93</v>
      </c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1"/>
    </row>
    <row r="5" spans="2:13" x14ac:dyDescent="0.2">
      <c r="B5" s="99" t="s">
        <v>105</v>
      </c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</row>
    <row r="6" spans="2:13" x14ac:dyDescent="0.2">
      <c r="B6" s="99" t="s">
        <v>94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</row>
    <row r="7" spans="2:13" x14ac:dyDescent="0.2">
      <c r="B7" s="99" t="s">
        <v>95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1"/>
    </row>
    <row r="8" spans="2:13" x14ac:dyDescent="0.2">
      <c r="B8" s="99" t="s">
        <v>96</v>
      </c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1"/>
    </row>
    <row r="9" spans="2:13" x14ac:dyDescent="0.2">
      <c r="B9" s="99" t="s">
        <v>106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1"/>
    </row>
    <row r="10" spans="2:13" x14ac:dyDescent="0.2">
      <c r="B10" s="99" t="s">
        <v>97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1"/>
    </row>
    <row r="11" spans="2:13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</row>
    <row r="12" spans="2:13" x14ac:dyDescent="0.2">
      <c r="B12" s="99" t="s">
        <v>107</v>
      </c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1"/>
    </row>
    <row r="13" spans="2:13" x14ac:dyDescent="0.2">
      <c r="B13" s="99" t="s">
        <v>108</v>
      </c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1"/>
    </row>
    <row r="14" spans="2:13" x14ac:dyDescent="0.2">
      <c r="B14" s="99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1"/>
    </row>
    <row r="15" spans="2:13" x14ac:dyDescent="0.2">
      <c r="B15" s="99" t="s">
        <v>110</v>
      </c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1"/>
    </row>
    <row r="16" spans="2:13" x14ac:dyDescent="0.2">
      <c r="B16" s="125" t="s">
        <v>115</v>
      </c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1"/>
    </row>
    <row r="17" spans="1:13" x14ac:dyDescent="0.2">
      <c r="B17" s="99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1"/>
    </row>
    <row r="18" spans="1:13" x14ac:dyDescent="0.2">
      <c r="B18" s="99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1"/>
    </row>
    <row r="19" spans="1:13" x14ac:dyDescent="0.2">
      <c r="B19" s="99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1"/>
    </row>
    <row r="20" spans="1:13" x14ac:dyDescent="0.2">
      <c r="A20" s="66" t="s">
        <v>87</v>
      </c>
      <c r="B20" s="99" t="s">
        <v>109</v>
      </c>
      <c r="C20" s="100"/>
      <c r="D20" s="100"/>
      <c r="E20" s="100"/>
      <c r="F20" s="100"/>
      <c r="G20" s="100"/>
      <c r="H20" s="100"/>
      <c r="I20" s="100"/>
      <c r="J20" s="100"/>
      <c r="K20" s="100"/>
      <c r="L20" s="100"/>
      <c r="M20" s="101"/>
    </row>
    <row r="21" spans="1:13" x14ac:dyDescent="0.2">
      <c r="B21" s="99" t="s">
        <v>112</v>
      </c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1"/>
    </row>
    <row r="22" spans="1:13" x14ac:dyDescent="0.2">
      <c r="B22" s="99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1"/>
    </row>
    <row r="23" spans="1:13" ht="13.5" thickBot="1" x14ac:dyDescent="0.25">
      <c r="B23" s="102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4"/>
    </row>
    <row r="24" spans="1:13" ht="45" thickBot="1" x14ac:dyDescent="0.6">
      <c r="B24" s="105"/>
    </row>
    <row r="25" spans="1:13" ht="44.25" x14ac:dyDescent="0.55000000000000004">
      <c r="B25" s="106" t="s">
        <v>68</v>
      </c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8"/>
    </row>
    <row r="26" spans="1:13" x14ac:dyDescent="0.2">
      <c r="A26" s="66" t="s">
        <v>87</v>
      </c>
      <c r="B26" s="99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1"/>
    </row>
    <row r="27" spans="1:13" x14ac:dyDescent="0.2">
      <c r="B27" s="125" t="s">
        <v>114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1"/>
    </row>
    <row r="28" spans="1:13" x14ac:dyDescent="0.2">
      <c r="B28" s="99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1"/>
    </row>
    <row r="29" spans="1:13" x14ac:dyDescent="0.2">
      <c r="B29" s="99" t="s">
        <v>113</v>
      </c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1"/>
    </row>
    <row r="30" spans="1:13" x14ac:dyDescent="0.2">
      <c r="B30" s="99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1"/>
    </row>
    <row r="31" spans="1:13" x14ac:dyDescent="0.2">
      <c r="B31" s="99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1"/>
    </row>
    <row r="32" spans="1:13" x14ac:dyDescent="0.2">
      <c r="B32" s="99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1"/>
    </row>
    <row r="33" spans="2:13" ht="13.5" thickBot="1" x14ac:dyDescent="0.25">
      <c r="B33" s="102" t="s">
        <v>69</v>
      </c>
      <c r="C33" s="103"/>
      <c r="D33" s="123">
        <v>44791</v>
      </c>
      <c r="E33" s="124" t="s">
        <v>111</v>
      </c>
      <c r="F33" s="103"/>
      <c r="G33" s="103"/>
      <c r="H33" s="103"/>
      <c r="I33" s="103"/>
      <c r="J33" s="103"/>
      <c r="K33" s="103"/>
      <c r="L33" s="103"/>
      <c r="M33" s="104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workbookViewId="0">
      <selection activeCell="S35" sqref="S35"/>
    </sheetView>
  </sheetViews>
  <sheetFormatPr baseColWidth="10" defaultColWidth="11.42578125" defaultRowHeight="12.75" x14ac:dyDescent="0.2"/>
  <cols>
    <col min="1" max="1" width="11.42578125" style="107"/>
    <col min="2" max="2" width="17.42578125" style="107" customWidth="1"/>
    <col min="3" max="16384" width="11.42578125" style="107"/>
  </cols>
  <sheetData>
    <row r="1" spans="1:15" x14ac:dyDescent="0.2">
      <c r="A1" s="107" t="s">
        <v>71</v>
      </c>
      <c r="C1" s="108"/>
    </row>
    <row r="2" spans="1:15" x14ac:dyDescent="0.2">
      <c r="A2" s="109">
        <v>2.2999999999999998</v>
      </c>
      <c r="B2" s="107" t="s">
        <v>72</v>
      </c>
      <c r="C2" s="108"/>
    </row>
    <row r="3" spans="1:15" x14ac:dyDescent="0.2">
      <c r="A3" s="109">
        <v>7.1</v>
      </c>
      <c r="B3" s="107" t="s">
        <v>73</v>
      </c>
      <c r="C3" s="110" t="s">
        <v>74</v>
      </c>
    </row>
    <row r="4" spans="1:15" x14ac:dyDescent="0.2">
      <c r="B4" s="111" t="s">
        <v>75</v>
      </c>
      <c r="C4" s="112">
        <f>SQRT((A2*A2)+(A3*A3))</f>
        <v>7.463243262818116</v>
      </c>
    </row>
    <row r="5" spans="1:15" x14ac:dyDescent="0.2">
      <c r="B5" s="107" t="s">
        <v>76</v>
      </c>
      <c r="C5" s="113">
        <f>0.5*A2</f>
        <v>1.1499999999999999</v>
      </c>
    </row>
    <row r="6" spans="1:15" x14ac:dyDescent="0.2">
      <c r="B6" s="107" t="s">
        <v>77</v>
      </c>
      <c r="C6" s="113">
        <f>0.25*C4</f>
        <v>1.865810815704529</v>
      </c>
    </row>
    <row r="7" spans="1:15" x14ac:dyDescent="0.2">
      <c r="B7" s="111" t="s">
        <v>78</v>
      </c>
      <c r="C7" s="113">
        <f>1.65*0.5*A2+C6</f>
        <v>3.7633108157045285</v>
      </c>
    </row>
    <row r="8" spans="1:15" x14ac:dyDescent="0.2">
      <c r="L8" s="120"/>
    </row>
    <row r="9" spans="1:15" x14ac:dyDescent="0.2">
      <c r="N9" s="114"/>
    </row>
    <row r="10" spans="1:15" ht="15" x14ac:dyDescent="0.25">
      <c r="L10"/>
      <c r="M10" s="115"/>
      <c r="N10" s="115"/>
      <c r="O10" s="115"/>
    </row>
    <row r="11" spans="1:15" ht="15" x14ac:dyDescent="0.25">
      <c r="L11"/>
      <c r="M11" s="115"/>
      <c r="N11" s="115"/>
      <c r="O11" s="115"/>
    </row>
    <row r="12" spans="1:15" ht="15" x14ac:dyDescent="0.25">
      <c r="L12" s="121"/>
      <c r="M12" s="116"/>
      <c r="N12" s="115"/>
      <c r="O12" s="115"/>
    </row>
    <row r="13" spans="1:15" ht="15" x14ac:dyDescent="0.25">
      <c r="L13"/>
      <c r="M13" s="115"/>
      <c r="N13" s="115"/>
      <c r="O13" s="115"/>
    </row>
    <row r="14" spans="1:15" ht="15" x14ac:dyDescent="0.25">
      <c r="L14"/>
      <c r="M14" s="115"/>
      <c r="N14" s="115"/>
      <c r="O14" s="115"/>
    </row>
    <row r="15" spans="1:15" ht="15" x14ac:dyDescent="0.25">
      <c r="L15"/>
      <c r="M15" s="115"/>
      <c r="N15" s="115"/>
      <c r="O15" s="115"/>
    </row>
    <row r="16" spans="1:15" ht="15" x14ac:dyDescent="0.25">
      <c r="L16"/>
      <c r="M16" s="115"/>
      <c r="N16" s="115"/>
      <c r="O16" s="115"/>
    </row>
    <row r="17" spans="1:15" ht="15" x14ac:dyDescent="0.25">
      <c r="L17"/>
      <c r="M17" s="115"/>
      <c r="N17" s="115"/>
      <c r="O17" s="115"/>
    </row>
    <row r="18" spans="1:15" ht="15" x14ac:dyDescent="0.25">
      <c r="L18"/>
      <c r="M18" s="115"/>
      <c r="N18" s="115"/>
      <c r="O18" s="116"/>
    </row>
    <row r="22" spans="1:15" x14ac:dyDescent="0.2">
      <c r="A22" s="111" t="s">
        <v>79</v>
      </c>
      <c r="C22" s="117" t="s">
        <v>88</v>
      </c>
    </row>
  </sheetData>
  <phoneticPr fontId="0" type="noConversion"/>
  <hyperlinks>
    <hyperlink ref="C22" r:id="rId1" display="https://biologicalvariation.eu/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2022-12-07T15:54:25Z</dcterms:modified>
</cp:coreProperties>
</file>