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C8CDAC31-C2AC-4D44-B8B7-781C0B29E82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14" i="1" s="1"/>
  <c r="J115" i="1"/>
  <c r="I115" i="1"/>
  <c r="I120" i="1" s="1"/>
  <c r="H115" i="1"/>
  <c r="H116" i="1" s="1"/>
  <c r="G115" i="1"/>
  <c r="G116" i="1" s="1"/>
  <c r="F115" i="1"/>
  <c r="E115" i="1"/>
  <c r="E118" i="1" s="1"/>
  <c r="D115" i="1"/>
  <c r="D118" i="1" s="1"/>
  <c r="C115" i="1"/>
  <c r="C121" i="1" s="1"/>
  <c r="B116" i="1" l="1"/>
  <c r="B117" i="1" s="1"/>
  <c r="J121" i="1"/>
  <c r="B118" i="1"/>
  <c r="B119" i="1" s="1"/>
  <c r="J116" i="1"/>
  <c r="J117" i="1" s="1"/>
  <c r="J118" i="1"/>
  <c r="J119" i="1" s="1"/>
  <c r="J120" i="1"/>
  <c r="B120" i="1"/>
  <c r="C116" i="1"/>
  <c r="C117" i="1" s="1"/>
  <c r="C120" i="1"/>
  <c r="C114" i="1"/>
  <c r="C118" i="1"/>
  <c r="J114" i="1"/>
  <c r="B121" i="1"/>
  <c r="I116" i="1"/>
  <c r="I117" i="1" s="1"/>
  <c r="I118" i="1"/>
  <c r="I119" i="1" s="1"/>
  <c r="F114" i="1"/>
  <c r="F116" i="1"/>
  <c r="F117" i="1" s="1"/>
  <c r="F118" i="1"/>
  <c r="F121" i="1"/>
  <c r="H120" i="1"/>
  <c r="I114" i="1"/>
  <c r="H121" i="1"/>
  <c r="I121" i="1"/>
  <c r="H118" i="1"/>
  <c r="H117" i="1"/>
  <c r="H114" i="1"/>
  <c r="G118" i="1"/>
  <c r="G119" i="1" s="1"/>
  <c r="G121" i="1"/>
  <c r="G120" i="1"/>
  <c r="G114" i="1"/>
  <c r="G117" i="1"/>
  <c r="F120" i="1"/>
  <c r="E114" i="1"/>
  <c r="E120" i="1"/>
  <c r="E116" i="1"/>
  <c r="E117" i="1" s="1"/>
  <c r="E119" i="1" s="1"/>
  <c r="E121" i="1"/>
  <c r="D120" i="1"/>
  <c r="D121" i="1"/>
  <c r="D116" i="1"/>
  <c r="D117" i="1" s="1"/>
  <c r="D119" i="1" s="1"/>
  <c r="D114" i="1"/>
  <c r="H119" i="1" l="1"/>
  <c r="F119" i="1"/>
  <c r="C119" i="1"/>
</calcChain>
</file>

<file path=xl/sharedStrings.xml><?xml version="1.0" encoding="utf-8"?>
<sst xmlns="http://schemas.openxmlformats.org/spreadsheetml/2006/main" count="146" uniqueCount="136">
  <si>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</si>
  <si>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</si>
  <si>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</si>
  <si>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</si>
  <si>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</si>
  <si>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</si>
  <si>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</si>
  <si>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</si>
  <si>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</si>
  <si>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</si>
  <si>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</si>
  <si>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</si>
  <si>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</si>
  <si>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</si>
  <si>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</si>
  <si>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</si>
  <si>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</si>
  <si>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</si>
  <si>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</si>
  <si>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</si>
  <si>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</si>
  <si>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</si>
  <si>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</si>
  <si>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</si>
  <si>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</si>
  <si>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</si>
  <si>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</si>
  <si>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</si>
  <si>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</si>
  <si>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</si>
  <si>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</si>
  <si>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</si>
  <si>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</si>
  <si>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</si>
  <si>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</si>
  <si>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</si>
  <si>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</si>
  <si>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</si>
  <si>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</si>
  <si>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</si>
  <si>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</si>
  <si>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</si>
  <si>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</si>
  <si>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</si>
  <si>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</si>
  <si>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</si>
  <si>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</si>
  <si>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</si>
  <si>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</si>
  <si>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</si>
  <si>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</si>
  <si>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</si>
  <si>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</si>
  <si>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</si>
  <si>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</si>
  <si>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</si>
  <si>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</si>
  <si>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</si>
  <si>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</si>
  <si>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</si>
  <si>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</si>
  <si>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</si>
  <si>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</si>
  <si>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</si>
  <si>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</si>
  <si>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</si>
  <si>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</si>
  <si>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</si>
  <si>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</si>
  <si>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</si>
  <si>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</si>
  <si>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</si>
  <si>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</si>
  <si>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</si>
  <si>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</si>
  <si>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</si>
  <si>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</si>
  <si>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Immulite 2000xpi C0553</t>
  </si>
  <si>
    <t>ILMA</t>
  </si>
  <si>
    <t>Romtemp</t>
  </si>
  <si>
    <t>Hormonlab Aker  OUS</t>
  </si>
  <si>
    <t>Inger S</t>
  </si>
  <si>
    <t>EDTA plasma</t>
  </si>
  <si>
    <t>ACTH pmol/l</t>
  </si>
  <si>
    <t>0 prøve kjørt i duplikat. Beregnet på gjennomsnittsverdi</t>
  </si>
  <si>
    <t>30 - 360</t>
  </si>
  <si>
    <t>Avpippetteres og fryses</t>
  </si>
  <si>
    <t>Frys</t>
  </si>
  <si>
    <t>Romtemp/kjøl 0-prøve</t>
  </si>
  <si>
    <t>ACTH</t>
  </si>
  <si>
    <t>A</t>
  </si>
  <si>
    <t>B</t>
  </si>
  <si>
    <t>C</t>
  </si>
  <si>
    <t>D</t>
  </si>
  <si>
    <t>E</t>
  </si>
  <si>
    <t>Temperatur (20◦C)</t>
  </si>
  <si>
    <r>
      <t xml:space="preserve">Temperatur før sentrifugering (25 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</si>
  <si>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Minutter</t>
  </si>
  <si>
    <t>Modell: Immulite</t>
  </si>
  <si>
    <t>ACTH lot 309 og 356</t>
  </si>
  <si>
    <t>Vacuette 4 ml  K2 EDTA Lot A180845A og A19093HU uten gel</t>
  </si>
  <si>
    <t>Bias: 10 %</t>
  </si>
  <si>
    <t>Intraassayvariasjon: 8 %</t>
  </si>
  <si>
    <t>11 - 17.04.2018 og 08.06.2020</t>
  </si>
  <si>
    <t>30 min</t>
  </si>
  <si>
    <t>60 min</t>
  </si>
  <si>
    <t>90 min</t>
  </si>
  <si>
    <t>120 min</t>
  </si>
  <si>
    <t>180 min</t>
  </si>
  <si>
    <t>240 min</t>
  </si>
  <si>
    <t>300 min</t>
  </si>
  <si>
    <t>360 min</t>
  </si>
  <si>
    <t xml:space="preserve">Hvor mange timer ACTH er holdbart i romtemperatur før sentrifugering. </t>
  </si>
  <si>
    <t>1A</t>
  </si>
  <si>
    <t>2B</t>
  </si>
  <si>
    <t>3D</t>
  </si>
  <si>
    <t>4E</t>
  </si>
  <si>
    <t>5F</t>
  </si>
  <si>
    <t>6G</t>
  </si>
  <si>
    <t>7I</t>
  </si>
  <si>
    <t>8J</t>
  </si>
  <si>
    <t>9K</t>
  </si>
  <si>
    <t>10L</t>
  </si>
  <si>
    <t>Alle tall kontrollert mot telleutskrifter 28.11.22 IS</t>
  </si>
  <si>
    <t>Intraassayvariasjon 8 %</t>
  </si>
  <si>
    <t>Tillatt totalvariasjon beregnet til 23,2 %   (10 % + 1,65 x 8%)</t>
  </si>
  <si>
    <t>Forsøket i 2018 ble utført av Miriam Bekele og Marthe Espevik - Bacheloroppgave 2018 Oslo Met. Forsøket inkluderte ingen prøver med høye verdier.</t>
  </si>
  <si>
    <t>ACTH behandles fortsatt som fryseprøve. ACTH er holdbar i opptil 4 timer før sentrifugering i romtemperatur.</t>
  </si>
  <si>
    <t>Prøvene er tatt på EDTA rør uten gel.</t>
  </si>
  <si>
    <r>
      <t>Dersom prøver skal sendes til laboratorium for analysering må prøver</t>
    </r>
    <r>
      <rPr>
        <b/>
        <sz val="10"/>
        <rFont val="Arial"/>
        <family val="2"/>
      </rPr>
      <t xml:space="preserve"> fryses innen 2,5 timer</t>
    </r>
    <r>
      <rPr>
        <sz val="10"/>
        <rFont val="Arial"/>
        <family val="2"/>
      </rPr>
      <t xml:space="preserve"> fra prøvetaking da det må være tid til håndtering hos mottakende laboratorium.</t>
    </r>
  </si>
  <si>
    <t>Betingelse 6</t>
  </si>
  <si>
    <t>Betingelse7</t>
  </si>
  <si>
    <t>Betingelse 8</t>
  </si>
  <si>
    <t xml:space="preserve">ACTH pmol/l    Immulite 2000 C0553   </t>
  </si>
  <si>
    <t xml:space="preserve">Prøve A,B,C,D og E er analysert i 2020, en fortsettelse på forsøket som ble utført i 2018. </t>
  </si>
  <si>
    <t>Dato og signatur: 09.01.23  Inger Svendsen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</si>
</sst>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0" fontId="0" fillId="4" borderId="0" xfId="0" applyFill="1"/>
    <xf numFmtId="0" fontId="15" fillId="4" borderId="0" xfId="0" applyFont="1" applyFill="1"/>
    <xf numFmtId="0" fontId="16" fillId="5" borderId="23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17" fillId="5" borderId="23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3" xfId="0" applyFont="1" applyFill="1" applyBorder="1"/>
    <xf numFmtId="0" fontId="21" fillId="5" borderId="23" xfId="0" applyFont="1" applyFill="1" applyBorder="1" applyAlignment="1">
      <alignment horizontal="center"/>
    </xf>
    <xf numFmtId="0" fontId="21" fillId="6" borderId="23" xfId="0" applyFont="1" applyFill="1" applyBorder="1"/>
    <xf numFmtId="0" fontId="21" fillId="6" borderId="24" xfId="0" applyFont="1" applyFill="1" applyBorder="1"/>
    <xf numFmtId="0" fontId="21" fillId="6" borderId="26" xfId="0" applyFont="1" applyFill="1" applyBorder="1"/>
    <xf numFmtId="0" fontId="21" fillId="6" borderId="25" xfId="0" applyFont="1" applyFill="1" applyBorder="1"/>
    <xf numFmtId="0" fontId="22" fillId="6" borderId="23" xfId="0" applyFont="1" applyFill="1" applyBorder="1"/>
    <xf numFmtId="0" fontId="21" fillId="6" borderId="28" xfId="0" applyFont="1" applyFill="1" applyBorder="1"/>
    <xf numFmtId="0" fontId="21" fillId="5" borderId="28" xfId="0" applyFont="1" applyFill="1" applyBorder="1"/>
    <xf numFmtId="0" fontId="21" fillId="6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22" xfId="0" applyFont="1" applyFill="1" applyBorder="1"/>
    <xf numFmtId="0" fontId="21" fillId="5" borderId="32" xfId="0" applyFont="1" applyFill="1" applyBorder="1"/>
    <xf numFmtId="0" fontId="21" fillId="6" borderId="33" xfId="0" applyFont="1" applyFill="1" applyBorder="1"/>
    <xf numFmtId="0" fontId="21" fillId="5" borderId="34" xfId="0" applyFont="1" applyFill="1" applyBorder="1"/>
    <xf numFmtId="0" fontId="21" fillId="5" borderId="35" xfId="0" applyFont="1" applyFill="1" applyBorder="1"/>
    <xf numFmtId="0" fontId="21" fillId="6" borderId="36" xfId="0" applyFont="1" applyFill="1" applyBorder="1"/>
    <xf numFmtId="0" fontId="0" fillId="5" borderId="43" xfId="0" applyFill="1" applyBorder="1"/>
    <xf numFmtId="0" fontId="0" fillId="5" borderId="0" xfId="0" applyFill="1"/>
    <xf numFmtId="0" fontId="23" fillId="4" borderId="0" xfId="0" applyFont="1" applyFill="1"/>
    <xf numFmtId="0" fontId="4" fillId="5" borderId="24" xfId="0" applyFont="1" applyFill="1" applyBorder="1"/>
    <xf numFmtId="0" fontId="22" fillId="5" borderId="0" xfId="0" applyFont="1" applyFill="1"/>
    <xf numFmtId="0" fontId="8" fillId="3" borderId="0" xfId="0" applyFont="1" applyFill="1"/>
    <xf numFmtId="0" fontId="4" fillId="5" borderId="0" xfId="0" applyFont="1" applyFill="1"/>
    <xf numFmtId="164" fontId="9" fillId="0" borderId="45" xfId="0" applyNumberFormat="1" applyFont="1" applyBorder="1" applyAlignment="1" applyProtection="1">
      <alignment horizontal="right"/>
      <protection locked="0"/>
    </xf>
    <xf numFmtId="164" fontId="25" fillId="0" borderId="31" xfId="0" applyNumberFormat="1" applyFont="1" applyBorder="1" applyAlignment="1" applyProtection="1">
      <alignment horizontal="center"/>
      <protection locked="0"/>
    </xf>
    <xf numFmtId="164" fontId="25" fillId="0" borderId="32" xfId="0" applyNumberFormat="1" applyFont="1" applyBorder="1" applyAlignment="1" applyProtection="1">
      <alignment horizontal="center"/>
      <protection locked="0"/>
    </xf>
    <xf numFmtId="0" fontId="26" fillId="3" borderId="11" xfId="0" applyFont="1" applyFill="1" applyBorder="1" applyAlignment="1">
      <alignment horizontal="center"/>
    </xf>
    <xf numFmtId="0" fontId="4" fillId="4" borderId="0" xfId="0" applyFont="1" applyFill="1"/>
    <xf numFmtId="0" fontId="2" fillId="5" borderId="0" xfId="0" applyFont="1" applyFill="1"/>
    <xf numFmtId="0" fontId="2" fillId="4" borderId="0" xfId="0" applyFont="1" applyFill="1"/>
    <xf numFmtId="0" fontId="8" fillId="4" borderId="0" xfId="0" applyFont="1" applyFill="1"/>
    <xf numFmtId="0" fontId="2" fillId="5" borderId="1" xfId="0" applyFont="1" applyFill="1" applyBorder="1"/>
    <xf numFmtId="0" fontId="8" fillId="5" borderId="0" xfId="0" applyFont="1" applyFill="1"/>
    <xf numFmtId="164" fontId="11" fillId="0" borderId="22" xfId="0" applyNumberFormat="1" applyFont="1" applyBorder="1" applyAlignment="1" applyProtection="1">
      <alignment horizontal="center"/>
      <protection locked="0"/>
    </xf>
    <xf numFmtId="164" fontId="11" fillId="0" borderId="23" xfId="0" applyNumberFormat="1" applyFont="1" applyBorder="1" applyAlignment="1" applyProtection="1">
      <alignment horizontal="center"/>
      <protection locked="0"/>
    </xf>
    <xf numFmtId="164" fontId="11" fillId="0" borderId="44" xfId="0" applyNumberFormat="1" applyFont="1" applyBorder="1" applyAlignment="1" applyProtection="1">
      <alignment horizontal="center"/>
      <protection locked="0"/>
    </xf>
    <xf numFmtId="164" fontId="11" fillId="0" borderId="25" xfId="0" applyNumberFormat="1" applyFont="1" applyBorder="1" applyAlignment="1" applyProtection="1">
      <alignment horizontal="center"/>
      <protection locked="0"/>
    </xf>
    <xf numFmtId="0" fontId="8" fillId="3" borderId="0" xfId="0" applyFont="1" applyFill="1" applyAlignment="1">
      <alignment vertical="justify" wrapText="1"/>
    </xf>
    <xf numFmtId="0" fontId="8" fillId="5" borderId="1" xfId="0" applyFont="1" applyFill="1" applyBorder="1"/>
    <xf numFmtId="0" fontId="15" fillId="5" borderId="46" xfId="0" applyFont="1" applyFill="1" applyBorder="1"/>
    <xf numFmtId="0" fontId="0" fillId="5" borderId="15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9" xfId="0" applyFill="1" applyBorder="1"/>
    <xf numFmtId="0" fontId="0" fillId="5" borderId="6" xfId="0" applyFill="1" applyBorder="1"/>
    <xf numFmtId="0" fontId="0" fillId="5" borderId="12" xfId="0" applyFill="1" applyBorder="1"/>
    <xf numFmtId="0" fontId="0" fillId="5" borderId="1" xfId="0" applyFill="1" applyBorder="1"/>
    <xf numFmtId="0" fontId="0" fillId="5" borderId="47" xfId="0" applyFill="1" applyBorder="1"/>
    <xf numFmtId="0" fontId="27" fillId="5" borderId="1" xfId="0" applyFont="1" applyFill="1" applyBorder="1"/>
    <xf numFmtId="0" fontId="27" fillId="5" borderId="0" xfId="0" applyFont="1" applyFill="1"/>
    <xf numFmtId="0" fontId="23" fillId="5" borderId="46" xfId="0" applyFont="1" applyFill="1" applyBorder="1"/>
    <xf numFmtId="0" fontId="8" fillId="5" borderId="11" xfId="0" applyFont="1" applyFill="1" applyBorder="1"/>
    <xf numFmtId="0" fontId="4" fillId="5" borderId="25" xfId="0" applyFont="1" applyFill="1" applyBorder="1"/>
    <xf numFmtId="0" fontId="8" fillId="5" borderId="43" xfId="0" applyFont="1" applyFill="1" applyBorder="1"/>
    <xf numFmtId="0" fontId="8" fillId="5" borderId="9" xfId="0" applyFont="1" applyFill="1" applyBorder="1"/>
    <xf numFmtId="0" fontId="24" fillId="4" borderId="0" xfId="0" applyFont="1" applyFill="1" applyAlignment="1">
      <alignment horizontal="center"/>
    </xf>
    <xf numFmtId="14" fontId="4" fillId="5" borderId="24" xfId="0" applyNumberFormat="1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2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Data!$B$8:$J$8</c:f>
              <c:numCache>
                <c:formatCode>0.0</c:formatCode>
                <c:ptCount val="9"/>
                <c:pt idx="0">
                  <c:v>1.57</c:v>
                </c:pt>
                <c:pt idx="1">
                  <c:v>1.53</c:v>
                </c:pt>
                <c:pt idx="2">
                  <c:v>1.47</c:v>
                </c:pt>
                <c:pt idx="3">
                  <c:v>1.56</c:v>
                </c:pt>
                <c:pt idx="4">
                  <c:v>1.36</c:v>
                </c:pt>
                <c:pt idx="5">
                  <c:v>1.31</c:v>
                </c:pt>
                <c:pt idx="6">
                  <c:v>1.39</c:v>
                </c:pt>
                <c:pt idx="7">
                  <c:v>1.38</c:v>
                </c:pt>
                <c:pt idx="8">
                  <c:v>1.73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33-46A5-8330-2FA8B204556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Data!$B$9:$J$9</c:f>
              <c:numCache>
                <c:formatCode>0.0</c:formatCode>
                <c:ptCount val="9"/>
                <c:pt idx="0">
                  <c:v>4.13</c:v>
                </c:pt>
                <c:pt idx="1">
                  <c:v>3.91</c:v>
                </c:pt>
                <c:pt idx="2">
                  <c:v>3.8</c:v>
                </c:pt>
                <c:pt idx="3">
                  <c:v>3.49</c:v>
                </c:pt>
                <c:pt idx="4">
                  <c:v>3.69</c:v>
                </c:pt>
                <c:pt idx="5">
                  <c:v>3.37</c:v>
                </c:pt>
                <c:pt idx="6">
                  <c:v>3.66</c:v>
                </c:pt>
                <c:pt idx="7">
                  <c:v>3.62</c:v>
                </c:pt>
                <c:pt idx="8">
                  <c:v>3.82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33-46A5-8330-2FA8B2045564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Data!$B$10:$J$10</c:f>
              <c:numCache>
                <c:formatCode>0.0</c:formatCode>
                <c:ptCount val="9"/>
                <c:pt idx="0">
                  <c:v>3.04</c:v>
                </c:pt>
                <c:pt idx="1">
                  <c:v>3.33</c:v>
                </c:pt>
                <c:pt idx="2">
                  <c:v>2.82</c:v>
                </c:pt>
                <c:pt idx="3">
                  <c:v>3.33</c:v>
                </c:pt>
                <c:pt idx="4">
                  <c:v>3.46</c:v>
                </c:pt>
                <c:pt idx="5">
                  <c:v>3.29</c:v>
                </c:pt>
                <c:pt idx="6">
                  <c:v>3.22</c:v>
                </c:pt>
                <c:pt idx="7">
                  <c:v>3.37</c:v>
                </c:pt>
                <c:pt idx="8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33-46A5-8330-2FA8B2045564}"/>
            </c:ext>
          </c:extLst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Data!$B$11:$J$11</c:f>
              <c:numCache>
                <c:formatCode>0.0</c:formatCode>
                <c:ptCount val="9"/>
                <c:pt idx="0">
                  <c:v>11.1</c:v>
                </c:pt>
                <c:pt idx="1">
                  <c:v>13.3</c:v>
                </c:pt>
                <c:pt idx="2">
                  <c:v>13.6</c:v>
                </c:pt>
                <c:pt idx="3">
                  <c:v>12.6</c:v>
                </c:pt>
                <c:pt idx="4">
                  <c:v>12.9</c:v>
                </c:pt>
                <c:pt idx="5">
                  <c:v>13.5</c:v>
                </c:pt>
                <c:pt idx="6">
                  <c:v>14.8</c:v>
                </c:pt>
                <c:pt idx="7">
                  <c:v>14.2</c:v>
                </c:pt>
                <c:pt idx="8">
                  <c:v>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33-46A5-8330-2FA8B2045564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Data!$B$12:$J$12</c:f>
              <c:numCache>
                <c:formatCode>0.0</c:formatCode>
                <c:ptCount val="9"/>
                <c:pt idx="0">
                  <c:v>4.33</c:v>
                </c:pt>
                <c:pt idx="1">
                  <c:v>3.8</c:v>
                </c:pt>
                <c:pt idx="2">
                  <c:v>3.93</c:v>
                </c:pt>
                <c:pt idx="3">
                  <c:v>4.2</c:v>
                </c:pt>
                <c:pt idx="4">
                  <c:v>3.97</c:v>
                </c:pt>
                <c:pt idx="5">
                  <c:v>4.0599999999999996</c:v>
                </c:pt>
                <c:pt idx="6">
                  <c:v>4.0599999999999996</c:v>
                </c:pt>
                <c:pt idx="7">
                  <c:v>3.69</c:v>
                </c:pt>
                <c:pt idx="8">
                  <c:v>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33-46A5-8330-2FA8B2045564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Data!$B$13:$J$13</c:f>
              <c:numCache>
                <c:formatCode>0.0</c:formatCode>
                <c:ptCount val="9"/>
                <c:pt idx="0">
                  <c:v>2.5299999999999998</c:v>
                </c:pt>
                <c:pt idx="1">
                  <c:v>2.46</c:v>
                </c:pt>
                <c:pt idx="2">
                  <c:v>2.5299999999999998</c:v>
                </c:pt>
                <c:pt idx="3">
                  <c:v>2.42</c:v>
                </c:pt>
                <c:pt idx="4">
                  <c:v>2.42</c:v>
                </c:pt>
                <c:pt idx="5">
                  <c:v>2.66</c:v>
                </c:pt>
                <c:pt idx="6">
                  <c:v>2.2400000000000002</c:v>
                </c:pt>
                <c:pt idx="7">
                  <c:v>2.62</c:v>
                </c:pt>
                <c:pt idx="8">
                  <c:v>2.42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33-46A5-8330-2FA8B2045564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Data!$B$14:$J$14</c:f>
              <c:numCache>
                <c:formatCode>0.0</c:formatCode>
                <c:ptCount val="9"/>
                <c:pt idx="0">
                  <c:v>6.11</c:v>
                </c:pt>
                <c:pt idx="1">
                  <c:v>5.73</c:v>
                </c:pt>
                <c:pt idx="2">
                  <c:v>5.97</c:v>
                </c:pt>
                <c:pt idx="3">
                  <c:v>5.68</c:v>
                </c:pt>
                <c:pt idx="4">
                  <c:v>5.68</c:v>
                </c:pt>
                <c:pt idx="5">
                  <c:v>5.57</c:v>
                </c:pt>
                <c:pt idx="6">
                  <c:v>5.48</c:v>
                </c:pt>
                <c:pt idx="7">
                  <c:v>5.75</c:v>
                </c:pt>
                <c:pt idx="8">
                  <c:v>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33-46A5-8330-2FA8B2045564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Data!$B$15:$J$15</c:f>
              <c:numCache>
                <c:formatCode>0.0</c:formatCode>
                <c:ptCount val="9"/>
                <c:pt idx="0">
                  <c:v>3.49</c:v>
                </c:pt>
                <c:pt idx="1">
                  <c:v>3.73</c:v>
                </c:pt>
                <c:pt idx="2">
                  <c:v>3.77</c:v>
                </c:pt>
                <c:pt idx="3">
                  <c:v>3.51</c:v>
                </c:pt>
                <c:pt idx="4">
                  <c:v>3.86</c:v>
                </c:pt>
                <c:pt idx="5">
                  <c:v>3.55</c:v>
                </c:pt>
                <c:pt idx="6">
                  <c:v>3.64</c:v>
                </c:pt>
                <c:pt idx="7">
                  <c:v>3.62</c:v>
                </c:pt>
                <c:pt idx="8">
                  <c:v>3.82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33-46A5-8330-2FA8B2045564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Data!$B$16:$J$16</c:f>
              <c:numCache>
                <c:formatCode>0.0</c:formatCode>
                <c:ptCount val="9"/>
                <c:pt idx="0">
                  <c:v>4.0599999999999996</c:v>
                </c:pt>
                <c:pt idx="1">
                  <c:v>3.82</c:v>
                </c:pt>
                <c:pt idx="2">
                  <c:v>3.73</c:v>
                </c:pt>
                <c:pt idx="3">
                  <c:v>3.95</c:v>
                </c:pt>
                <c:pt idx="4">
                  <c:v>3.75</c:v>
                </c:pt>
                <c:pt idx="5">
                  <c:v>3.55</c:v>
                </c:pt>
                <c:pt idx="6">
                  <c:v>3.97</c:v>
                </c:pt>
                <c:pt idx="7">
                  <c:v>3.73</c:v>
                </c:pt>
                <c:pt idx="8">
                  <c:v>3.86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33-46A5-8330-2FA8B2045564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Data!$B$17:$J$17</c:f>
              <c:numCache>
                <c:formatCode>0.0</c:formatCode>
                <c:ptCount val="9"/>
                <c:pt idx="0">
                  <c:v>2.93</c:v>
                </c:pt>
                <c:pt idx="1">
                  <c:v>2.58</c:v>
                </c:pt>
                <c:pt idx="2">
                  <c:v>2.35</c:v>
                </c:pt>
                <c:pt idx="3">
                  <c:v>2.5299999999999998</c:v>
                </c:pt>
                <c:pt idx="4">
                  <c:v>2.73</c:v>
                </c:pt>
                <c:pt idx="5">
                  <c:v>2.5499999999999998</c:v>
                </c:pt>
                <c:pt idx="6">
                  <c:v>2.5499999999999998</c:v>
                </c:pt>
                <c:pt idx="7">
                  <c:v>2.58</c:v>
                </c:pt>
                <c:pt idx="8">
                  <c:v>2.29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C33-46A5-8330-2FA8B2045564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Data!$B$18:$J$18</c:f>
              <c:numCache>
                <c:formatCode>0.0</c:formatCode>
                <c:ptCount val="9"/>
                <c:pt idx="0">
                  <c:v>2.4</c:v>
                </c:pt>
                <c:pt idx="1">
                  <c:v>2.1</c:v>
                </c:pt>
                <c:pt idx="2">
                  <c:v>2.2400000000000002</c:v>
                </c:pt>
                <c:pt idx="3">
                  <c:v>2.1</c:v>
                </c:pt>
                <c:pt idx="4">
                  <c:v>2.1</c:v>
                </c:pt>
                <c:pt idx="5">
                  <c:v>2.31</c:v>
                </c:pt>
                <c:pt idx="6">
                  <c:v>2.15</c:v>
                </c:pt>
                <c:pt idx="7">
                  <c:v>2.21</c:v>
                </c:pt>
                <c:pt idx="8">
                  <c:v>2.2400000000000002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C33-46A5-8330-2FA8B2045564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Data!$B$19:$J$19</c:f>
              <c:numCache>
                <c:formatCode>0.0</c:formatCode>
                <c:ptCount val="9"/>
                <c:pt idx="0">
                  <c:v>3.4</c:v>
                </c:pt>
                <c:pt idx="1">
                  <c:v>3.17</c:v>
                </c:pt>
                <c:pt idx="2">
                  <c:v>3.37</c:v>
                </c:pt>
                <c:pt idx="3">
                  <c:v>3.17</c:v>
                </c:pt>
                <c:pt idx="4">
                  <c:v>3.51</c:v>
                </c:pt>
                <c:pt idx="5">
                  <c:v>3.66</c:v>
                </c:pt>
                <c:pt idx="6">
                  <c:v>3.57</c:v>
                </c:pt>
                <c:pt idx="7">
                  <c:v>3.86</c:v>
                </c:pt>
                <c:pt idx="8">
                  <c:v>4.04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C33-46A5-8330-2FA8B2045564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Data!$B$20:$J$20</c:f>
              <c:numCache>
                <c:formatCode>0.0</c:formatCode>
                <c:ptCount val="9"/>
                <c:pt idx="0">
                  <c:v>7.53</c:v>
                </c:pt>
                <c:pt idx="1">
                  <c:v>7.13</c:v>
                </c:pt>
                <c:pt idx="2">
                  <c:v>7.3</c:v>
                </c:pt>
                <c:pt idx="3">
                  <c:v>7.22</c:v>
                </c:pt>
                <c:pt idx="4">
                  <c:v>7.26</c:v>
                </c:pt>
                <c:pt idx="5">
                  <c:v>6.82</c:v>
                </c:pt>
                <c:pt idx="6">
                  <c:v>6.86</c:v>
                </c:pt>
                <c:pt idx="7">
                  <c:v>7.02</c:v>
                </c:pt>
                <c:pt idx="8">
                  <c:v>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C33-46A5-8330-2FA8B2045564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Data!$B$21:$J$21</c:f>
              <c:numCache>
                <c:formatCode>0.0</c:formatCode>
                <c:ptCount val="9"/>
                <c:pt idx="0">
                  <c:v>6.28</c:v>
                </c:pt>
                <c:pt idx="1">
                  <c:v>6.28</c:v>
                </c:pt>
                <c:pt idx="2">
                  <c:v>6.17</c:v>
                </c:pt>
                <c:pt idx="3">
                  <c:v>6.28</c:v>
                </c:pt>
                <c:pt idx="4">
                  <c:v>6.13</c:v>
                </c:pt>
                <c:pt idx="5">
                  <c:v>6.46</c:v>
                </c:pt>
                <c:pt idx="6">
                  <c:v>6.04</c:v>
                </c:pt>
                <c:pt idx="7">
                  <c:v>5.99</c:v>
                </c:pt>
                <c:pt idx="8">
                  <c:v>5.97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C33-46A5-8330-2FA8B2045564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Data!$B$22:$J$22</c:f>
              <c:numCache>
                <c:formatCode>0.0</c:formatCode>
                <c:ptCount val="9"/>
                <c:pt idx="0">
                  <c:v>3.11</c:v>
                </c:pt>
                <c:pt idx="1">
                  <c:v>3.26</c:v>
                </c:pt>
                <c:pt idx="2">
                  <c:v>3.17</c:v>
                </c:pt>
                <c:pt idx="3">
                  <c:v>3.4</c:v>
                </c:pt>
                <c:pt idx="4">
                  <c:v>2.84</c:v>
                </c:pt>
                <c:pt idx="5">
                  <c:v>3.2</c:v>
                </c:pt>
                <c:pt idx="6">
                  <c:v>2.97</c:v>
                </c:pt>
                <c:pt idx="7">
                  <c:v>2.7</c:v>
                </c:pt>
                <c:pt idx="8">
                  <c:v>2.97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C33-46A5-8330-2FA8B2045564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C33-46A5-8330-2FA8B2045564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C33-46A5-8330-2FA8B2045564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C33-46A5-8330-2FA8B2045564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C33-46A5-8330-2FA8B2045564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C33-46A5-8330-2FA8B2045564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C33-46A5-8330-2FA8B2045564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C33-46A5-8330-2FA8B2045564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C33-46A5-8330-2FA8B2045564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C33-46A5-8330-2FA8B2045564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C33-46A5-8330-2FA8B2045564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C33-46A5-8330-2FA8B2045564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C33-46A5-8330-2FA8B2045564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C33-46A5-8330-2FA8B2045564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C33-46A5-8330-2FA8B2045564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C33-46A5-8330-2FA8B2045564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C33-46A5-8330-2FA8B2045564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C33-46A5-8330-2FA8B2045564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C33-46A5-8330-2FA8B2045564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C33-46A5-8330-2FA8B2045564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C33-46A5-8330-2FA8B2045564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C33-46A5-8330-2FA8B2045564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C33-46A5-8330-2FA8B2045564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C33-46A5-8330-2FA8B2045564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C33-46A5-8330-2FA8B2045564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C33-46A5-8330-2FA8B2045564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C33-46A5-8330-2FA8B2045564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C33-46A5-8330-2FA8B2045564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C33-46A5-8330-2FA8B2045564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C33-46A5-8330-2FA8B2045564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C33-46A5-8330-2FA8B2045564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C33-46A5-8330-2FA8B2045564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C33-46A5-8330-2FA8B2045564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C33-46A5-8330-2FA8B2045564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C33-46A5-8330-2FA8B2045564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C33-46A5-8330-2FA8B2045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53152"/>
        <c:axId val="107555072"/>
      </c:scatterChart>
      <c:valAx>
        <c:axId val="107553152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Minutter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7555072"/>
        <c:crosses val="autoZero"/>
        <c:crossBetween val="midCat"/>
        <c:majorUnit val="30"/>
      </c:valAx>
      <c:valAx>
        <c:axId val="107555072"/>
        <c:scaling>
          <c:orientation val="minMax"/>
          <c:max val="1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ACTH pmol/l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755315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97.452229299363054</c:v>
                </c:pt>
                <c:pt idx="2">
                  <c:v>93.630573248407629</c:v>
                </c:pt>
                <c:pt idx="3">
                  <c:v>99.363057324840767</c:v>
                </c:pt>
                <c:pt idx="4">
                  <c:v>86.624203821656053</c:v>
                </c:pt>
                <c:pt idx="5">
                  <c:v>83.439490445859875</c:v>
                </c:pt>
                <c:pt idx="6">
                  <c:v>88.535031847133752</c:v>
                </c:pt>
                <c:pt idx="7">
                  <c:v>87.898089171974519</c:v>
                </c:pt>
                <c:pt idx="8">
                  <c:v>110.19108280254777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62-4FFC-9E99-86D5936E1E9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94.673123486682826</c:v>
                </c:pt>
                <c:pt idx="2">
                  <c:v>92.009685230024203</c:v>
                </c:pt>
                <c:pt idx="3">
                  <c:v>84.503631961259089</c:v>
                </c:pt>
                <c:pt idx="4">
                  <c:v>89.346246973365623</c:v>
                </c:pt>
                <c:pt idx="5">
                  <c:v>81.598062953995168</c:v>
                </c:pt>
                <c:pt idx="6">
                  <c:v>88.619854721549643</c:v>
                </c:pt>
                <c:pt idx="7">
                  <c:v>87.651331719128336</c:v>
                </c:pt>
                <c:pt idx="8">
                  <c:v>92.493946731234871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62-4FFC-9E99-86D5936E1E9B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109.53947368421053</c:v>
                </c:pt>
                <c:pt idx="2">
                  <c:v>92.763157894736835</c:v>
                </c:pt>
                <c:pt idx="3">
                  <c:v>109.53947368421053</c:v>
                </c:pt>
                <c:pt idx="4">
                  <c:v>113.81578947368421</c:v>
                </c:pt>
                <c:pt idx="5">
                  <c:v>108.2236842105263</c:v>
                </c:pt>
                <c:pt idx="6">
                  <c:v>105.92105263157896</c:v>
                </c:pt>
                <c:pt idx="7">
                  <c:v>110.85526315789474</c:v>
                </c:pt>
                <c:pt idx="8">
                  <c:v>100.6578947368421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62-4FFC-9E99-86D5936E1E9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119.81981981981984</c:v>
                </c:pt>
                <c:pt idx="2">
                  <c:v>122.52252252252251</c:v>
                </c:pt>
                <c:pt idx="3">
                  <c:v>113.51351351351352</c:v>
                </c:pt>
                <c:pt idx="4">
                  <c:v>116.21621621621622</c:v>
                </c:pt>
                <c:pt idx="5">
                  <c:v>121.62162162162163</c:v>
                </c:pt>
                <c:pt idx="6">
                  <c:v>133.33333333333334</c:v>
                </c:pt>
                <c:pt idx="7">
                  <c:v>127.92792792792793</c:v>
                </c:pt>
                <c:pt idx="8">
                  <c:v>131.53153153153156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62-4FFC-9E99-86D5936E1E9B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87.759815242494227</c:v>
                </c:pt>
                <c:pt idx="2">
                  <c:v>90.762124711316389</c:v>
                </c:pt>
                <c:pt idx="3">
                  <c:v>96.997690531177824</c:v>
                </c:pt>
                <c:pt idx="4">
                  <c:v>91.685912240184763</c:v>
                </c:pt>
                <c:pt idx="5">
                  <c:v>93.764434180138551</c:v>
                </c:pt>
                <c:pt idx="6">
                  <c:v>93.764434180138551</c:v>
                </c:pt>
                <c:pt idx="7">
                  <c:v>85.219399538106231</c:v>
                </c:pt>
                <c:pt idx="8">
                  <c:v>91.224018475750583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62-4FFC-9E99-86D5936E1E9B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97.233201581027672</c:v>
                </c:pt>
                <c:pt idx="2">
                  <c:v>100</c:v>
                </c:pt>
                <c:pt idx="3">
                  <c:v>95.652173913043484</c:v>
                </c:pt>
                <c:pt idx="4">
                  <c:v>95.652173913043484</c:v>
                </c:pt>
                <c:pt idx="5">
                  <c:v>105.13833992094862</c:v>
                </c:pt>
                <c:pt idx="6">
                  <c:v>88.537549407114639</c:v>
                </c:pt>
                <c:pt idx="7">
                  <c:v>103.55731225296442</c:v>
                </c:pt>
                <c:pt idx="8">
                  <c:v>95.652173913043484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62-4FFC-9E99-86D5936E1E9B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93.780687397708675</c:v>
                </c:pt>
                <c:pt idx="2">
                  <c:v>97.708674304418977</c:v>
                </c:pt>
                <c:pt idx="3">
                  <c:v>92.962356792144021</c:v>
                </c:pt>
                <c:pt idx="4">
                  <c:v>92.962356792144021</c:v>
                </c:pt>
                <c:pt idx="5">
                  <c:v>91.162029459901802</c:v>
                </c:pt>
                <c:pt idx="6">
                  <c:v>89.689034369885434</c:v>
                </c:pt>
                <c:pt idx="7">
                  <c:v>94.108019639934525</c:v>
                </c:pt>
                <c:pt idx="8">
                  <c:v>88.707037643207855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62-4FFC-9E99-86D5936E1E9B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106.87679083094554</c:v>
                </c:pt>
                <c:pt idx="2">
                  <c:v>108.02292263610313</c:v>
                </c:pt>
                <c:pt idx="3">
                  <c:v>100.57306590257879</c:v>
                </c:pt>
                <c:pt idx="4">
                  <c:v>110.60171919770771</c:v>
                </c:pt>
                <c:pt idx="5">
                  <c:v>101.71919770773638</c:v>
                </c:pt>
                <c:pt idx="6">
                  <c:v>104.29799426934096</c:v>
                </c:pt>
                <c:pt idx="7">
                  <c:v>103.72492836676217</c:v>
                </c:pt>
                <c:pt idx="8">
                  <c:v>109.45558739255013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62-4FFC-9E99-86D5936E1E9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94.088669950738918</c:v>
                </c:pt>
                <c:pt idx="2">
                  <c:v>91.871921182266021</c:v>
                </c:pt>
                <c:pt idx="3">
                  <c:v>97.290640394088683</c:v>
                </c:pt>
                <c:pt idx="4">
                  <c:v>92.364532019704441</c:v>
                </c:pt>
                <c:pt idx="5">
                  <c:v>87.438423645320199</c:v>
                </c:pt>
                <c:pt idx="6">
                  <c:v>97.783251231527117</c:v>
                </c:pt>
                <c:pt idx="7">
                  <c:v>91.871921182266021</c:v>
                </c:pt>
                <c:pt idx="8">
                  <c:v>95.073891625615772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62-4FFC-9E99-86D5936E1E9B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88.054607508532428</c:v>
                </c:pt>
                <c:pt idx="2">
                  <c:v>80.204778156996582</c:v>
                </c:pt>
                <c:pt idx="3">
                  <c:v>86.348122866894187</c:v>
                </c:pt>
                <c:pt idx="4">
                  <c:v>93.174061433447093</c:v>
                </c:pt>
                <c:pt idx="5">
                  <c:v>87.030716723549475</c:v>
                </c:pt>
                <c:pt idx="6">
                  <c:v>87.030716723549475</c:v>
                </c:pt>
                <c:pt idx="7">
                  <c:v>88.054607508532428</c:v>
                </c:pt>
                <c:pt idx="8">
                  <c:v>78.156996587030719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562-4FFC-9E99-86D5936E1E9B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87.500000000000014</c:v>
                </c:pt>
                <c:pt idx="2">
                  <c:v>93.333333333333343</c:v>
                </c:pt>
                <c:pt idx="3">
                  <c:v>87.500000000000014</c:v>
                </c:pt>
                <c:pt idx="4">
                  <c:v>87.500000000000014</c:v>
                </c:pt>
                <c:pt idx="5">
                  <c:v>96.25</c:v>
                </c:pt>
                <c:pt idx="6">
                  <c:v>89.583333333333343</c:v>
                </c:pt>
                <c:pt idx="7">
                  <c:v>92.083333333333343</c:v>
                </c:pt>
                <c:pt idx="8">
                  <c:v>93.333333333333343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562-4FFC-9E99-86D5936E1E9B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93.235294117647058</c:v>
                </c:pt>
                <c:pt idx="2">
                  <c:v>99.117647058823536</c:v>
                </c:pt>
                <c:pt idx="3">
                  <c:v>93.235294117647058</c:v>
                </c:pt>
                <c:pt idx="4">
                  <c:v>103.23529411764704</c:v>
                </c:pt>
                <c:pt idx="5">
                  <c:v>107.64705882352943</c:v>
                </c:pt>
                <c:pt idx="6">
                  <c:v>105</c:v>
                </c:pt>
                <c:pt idx="7">
                  <c:v>113.52941176470588</c:v>
                </c:pt>
                <c:pt idx="8">
                  <c:v>118.82352941176471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562-4FFC-9E99-86D5936E1E9B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94.687915006640097</c:v>
                </c:pt>
                <c:pt idx="2">
                  <c:v>96.945551128818053</c:v>
                </c:pt>
                <c:pt idx="3">
                  <c:v>95.883134130146075</c:v>
                </c:pt>
                <c:pt idx="4">
                  <c:v>96.414342629482064</c:v>
                </c:pt>
                <c:pt idx="5">
                  <c:v>90.571049136786186</c:v>
                </c:pt>
                <c:pt idx="6">
                  <c:v>91.102257636122175</c:v>
                </c:pt>
                <c:pt idx="7">
                  <c:v>93.227091633466131</c:v>
                </c:pt>
                <c:pt idx="8">
                  <c:v>88.97742363877822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562-4FFC-9E99-86D5936E1E9B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98.248407643312092</c:v>
                </c:pt>
                <c:pt idx="3">
                  <c:v>100</c:v>
                </c:pt>
                <c:pt idx="4">
                  <c:v>97.611464968152859</c:v>
                </c:pt>
                <c:pt idx="5">
                  <c:v>102.86624203821655</c:v>
                </c:pt>
                <c:pt idx="6">
                  <c:v>96.178343949044589</c:v>
                </c:pt>
                <c:pt idx="7">
                  <c:v>95.382165605095537</c:v>
                </c:pt>
                <c:pt idx="8">
                  <c:v>95.063694267515913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562-4FFC-9E99-86D5936E1E9B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104.82315112540192</c:v>
                </c:pt>
                <c:pt idx="2">
                  <c:v>101.92926045016077</c:v>
                </c:pt>
                <c:pt idx="3">
                  <c:v>109.32475884244373</c:v>
                </c:pt>
                <c:pt idx="4">
                  <c:v>91.318327974276528</c:v>
                </c:pt>
                <c:pt idx="5">
                  <c:v>102.89389067524117</c:v>
                </c:pt>
                <c:pt idx="6">
                  <c:v>95.498392282958207</c:v>
                </c:pt>
                <c:pt idx="7">
                  <c:v>86.816720257234735</c:v>
                </c:pt>
                <c:pt idx="8">
                  <c:v>95.498392282958207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562-4FFC-9E99-86D5936E1E9B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562-4FFC-9E99-86D5936E1E9B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562-4FFC-9E99-86D5936E1E9B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562-4FFC-9E99-86D5936E1E9B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562-4FFC-9E99-86D5936E1E9B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562-4FFC-9E99-86D5936E1E9B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562-4FFC-9E99-86D5936E1E9B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562-4FFC-9E99-86D5936E1E9B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562-4FFC-9E99-86D5936E1E9B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562-4FFC-9E99-86D5936E1E9B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562-4FFC-9E99-86D5936E1E9B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562-4FFC-9E99-86D5936E1E9B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562-4FFC-9E99-86D5936E1E9B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562-4FFC-9E99-86D5936E1E9B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562-4FFC-9E99-86D5936E1E9B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562-4FFC-9E99-86D5936E1E9B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562-4FFC-9E99-86D5936E1E9B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562-4FFC-9E99-86D5936E1E9B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3562-4FFC-9E99-86D5936E1E9B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562-4FFC-9E99-86D5936E1E9B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3562-4FFC-9E99-86D5936E1E9B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562-4FFC-9E99-86D5936E1E9B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562-4FFC-9E99-86D5936E1E9B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3562-4FFC-9E99-86D5936E1E9B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3562-4FFC-9E99-86D5936E1E9B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562-4FFC-9E99-86D5936E1E9B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3562-4FFC-9E99-86D5936E1E9B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3562-4FFC-9E99-86D5936E1E9B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562-4FFC-9E99-86D5936E1E9B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3562-4FFC-9E99-86D5936E1E9B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3562-4FFC-9E99-86D5936E1E9B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562-4FFC-9E99-86D5936E1E9B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3562-4FFC-9E99-86D5936E1E9B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3562-4FFC-9E99-86D5936E1E9B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562-4FFC-9E99-86D5936E1E9B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3562-4FFC-9E99-86D5936E1E9B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4.0881361838055632</c:v>
                  </c:pt>
                  <c:pt idx="2">
                    <c:v>4.2567182556796332</c:v>
                  </c:pt>
                  <c:pt idx="3">
                    <c:v>3.8410746956461739</c:v>
                  </c:pt>
                  <c:pt idx="4">
                    <c:v>4.2921030311759543</c:v>
                  </c:pt>
                  <c:pt idx="5">
                    <c:v>5.0096388592841521</c:v>
                  </c:pt>
                  <c:pt idx="6">
                    <c:v>5.4179509073327869</c:v>
                  </c:pt>
                  <c:pt idx="7">
                    <c:v>5.536765049457351</c:v>
                  </c:pt>
                  <c:pt idx="8">
                    <c:v>6.0997725201411566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4.0881361838055632</c:v>
                  </c:pt>
                  <c:pt idx="2">
                    <c:v>4.2567182556796332</c:v>
                  </c:pt>
                  <c:pt idx="3">
                    <c:v>3.8410746956461739</c:v>
                  </c:pt>
                  <c:pt idx="4">
                    <c:v>4.2921030311759543</c:v>
                  </c:pt>
                  <c:pt idx="5">
                    <c:v>5.0096388592841521</c:v>
                  </c:pt>
                  <c:pt idx="6">
                    <c:v>5.4179509073327869</c:v>
                  </c:pt>
                  <c:pt idx="7">
                    <c:v>5.536765049457351</c:v>
                  </c:pt>
                  <c:pt idx="8">
                    <c:v>6.0997725201411566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97.96831860341419</c:v>
                </c:pt>
                <c:pt idx="2">
                  <c:v>97.271370633415998</c:v>
                </c:pt>
                <c:pt idx="3">
                  <c:v>97.512460931599193</c:v>
                </c:pt>
                <c:pt idx="4">
                  <c:v>97.234842784714147</c:v>
                </c:pt>
                <c:pt idx="5">
                  <c:v>97.424282769558076</c:v>
                </c:pt>
                <c:pt idx="6">
                  <c:v>96.991638661107359</c:v>
                </c:pt>
                <c:pt idx="7">
                  <c:v>97.460501537288437</c:v>
                </c:pt>
                <c:pt idx="8">
                  <c:v>98.989368958246999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3562-4FFC-9E99-86D5936E1E9B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562-4FFC-9E99-86D5936E1E9B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3562-4FFC-9E99-86D5936E1E9B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76.8</c:v>
                </c:pt>
                <c:pt idx="1">
                  <c:v>76.8</c:v>
                </c:pt>
                <c:pt idx="2">
                  <c:v>76.8</c:v>
                </c:pt>
                <c:pt idx="3">
                  <c:v>76.8</c:v>
                </c:pt>
                <c:pt idx="4">
                  <c:v>76.8</c:v>
                </c:pt>
                <c:pt idx="5">
                  <c:v>76.8</c:v>
                </c:pt>
                <c:pt idx="6">
                  <c:v>76.8</c:v>
                </c:pt>
                <c:pt idx="7">
                  <c:v>76.8</c:v>
                </c:pt>
                <c:pt idx="8">
                  <c:v>76.8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3562-4FFC-9E99-86D5936E1E9B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123.2</c:v>
                </c:pt>
                <c:pt idx="1">
                  <c:v>123.2</c:v>
                </c:pt>
                <c:pt idx="2">
                  <c:v>123.2</c:v>
                </c:pt>
                <c:pt idx="3">
                  <c:v>123.2</c:v>
                </c:pt>
                <c:pt idx="4">
                  <c:v>123.2</c:v>
                </c:pt>
                <c:pt idx="5">
                  <c:v>123.2</c:v>
                </c:pt>
                <c:pt idx="6">
                  <c:v>123.2</c:v>
                </c:pt>
                <c:pt idx="7">
                  <c:v>123.2</c:v>
                </c:pt>
                <c:pt idx="8">
                  <c:v>123.2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562-4FFC-9E99-86D5936E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01312"/>
        <c:axId val="109903232"/>
      </c:scatterChart>
      <c:valAx>
        <c:axId val="109901312"/>
        <c:scaling>
          <c:orientation val="minMax"/>
          <c:max val="36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903232"/>
        <c:crosses val="autoZero"/>
        <c:crossBetween val="midCat"/>
        <c:majorUnit val="60"/>
      </c:valAx>
      <c:valAx>
        <c:axId val="109903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90131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C37" sqref="C37"/>
    </sheetView>
  </sheetViews>
  <sheetFormatPr defaultColWidth="11.42578125" defaultRowHeight="12.75" x14ac:dyDescent="0.2"/>
  <cols>
    <col min="1" max="2" width="11.42578125" style="52"/>
    <col min="3" max="3" width="31.42578125" style="52" bestFit="1" customWidth="1"/>
    <col min="4" max="16384" width="11.42578125" style="52"/>
  </cols>
  <sheetData>
    <row r="3" spans="3:9" ht="57" customHeight="1" x14ac:dyDescent="0.6">
      <c r="C3" s="119" t="s">
        <v>44</v>
      </c>
      <c r="D3" s="119"/>
      <c r="E3" s="119"/>
      <c r="F3" s="119"/>
      <c r="G3" s="119"/>
      <c r="H3" s="119"/>
      <c r="I3" s="119"/>
    </row>
    <row r="5" spans="3:9" ht="34.5" x14ac:dyDescent="0.45">
      <c r="C5" s="53" t="s">
        <v>98</v>
      </c>
      <c r="E5" s="53" t="s">
        <v>51</v>
      </c>
    </row>
    <row r="8" spans="3:9" ht="25.5" customHeight="1" x14ac:dyDescent="0.3">
      <c r="C8" s="54" t="s">
        <v>45</v>
      </c>
      <c r="D8" s="83"/>
      <c r="E8" s="55"/>
      <c r="F8" s="116" t="s">
        <v>80</v>
      </c>
      <c r="G8" s="55"/>
      <c r="H8" s="55"/>
      <c r="I8" s="56"/>
    </row>
    <row r="9" spans="3:9" ht="26.25" customHeight="1" x14ac:dyDescent="0.3">
      <c r="C9" s="54" t="s">
        <v>46</v>
      </c>
      <c r="D9" s="120" t="s">
        <v>103</v>
      </c>
      <c r="E9" s="121"/>
      <c r="F9" s="121"/>
      <c r="G9" s="121"/>
      <c r="H9" s="121"/>
      <c r="I9" s="122"/>
    </row>
    <row r="10" spans="3:9" ht="20.25" x14ac:dyDescent="0.3">
      <c r="C10" s="54" t="s">
        <v>47</v>
      </c>
      <c r="D10" s="123" t="s">
        <v>81</v>
      </c>
      <c r="E10" s="124"/>
      <c r="F10" s="124"/>
      <c r="G10" s="124"/>
      <c r="H10" s="124"/>
      <c r="I10" s="125"/>
    </row>
    <row r="11" spans="3:9" x14ac:dyDescent="0.2">
      <c r="C11" s="57" t="s">
        <v>48</v>
      </c>
      <c r="D11" s="126"/>
      <c r="E11" s="127"/>
      <c r="F11" s="127"/>
      <c r="G11" s="127"/>
      <c r="H11" s="127"/>
      <c r="I11" s="128"/>
    </row>
    <row r="12" spans="3:9" ht="25.5" customHeight="1" x14ac:dyDescent="0.3">
      <c r="C12" s="54" t="s">
        <v>49</v>
      </c>
      <c r="D12" s="129" t="s">
        <v>89</v>
      </c>
      <c r="E12" s="121"/>
      <c r="F12" s="121"/>
      <c r="G12" s="121"/>
      <c r="H12" s="121"/>
      <c r="I12" s="122"/>
    </row>
    <row r="13" spans="3:9" ht="24.75" customHeight="1" x14ac:dyDescent="0.3">
      <c r="C13" s="54" t="s">
        <v>50</v>
      </c>
      <c r="D13" s="129" t="s">
        <v>82</v>
      </c>
      <c r="E13" s="121"/>
      <c r="F13" s="121"/>
      <c r="G13" s="121"/>
      <c r="H13" s="121"/>
      <c r="I13" s="122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workbookViewId="0">
      <selection activeCell="C48" sqref="C48"/>
    </sheetView>
  </sheetViews>
  <sheetFormatPr defaultColWidth="11.42578125" defaultRowHeight="12.75" x14ac:dyDescent="0.2"/>
  <cols>
    <col min="1" max="1" width="57.42578125" style="59" customWidth="1"/>
    <col min="2" max="2" width="20.28515625" style="59" customWidth="1"/>
    <col min="3" max="3" width="13" style="59" customWidth="1"/>
    <col min="4" max="4" width="13.28515625" style="59" customWidth="1"/>
    <col min="5" max="5" width="13.42578125" style="59" customWidth="1"/>
    <col min="6" max="6" width="13.5703125" style="59" customWidth="1"/>
    <col min="7" max="7" width="13.7109375" style="59" bestFit="1" customWidth="1"/>
    <col min="8" max="8" width="13.85546875" style="59" customWidth="1"/>
    <col min="9" max="9" width="13.5703125" style="59" customWidth="1"/>
    <col min="10" max="10" width="14.140625" style="59" customWidth="1"/>
    <col min="11" max="16384" width="11.42578125" style="59"/>
  </cols>
  <sheetData>
    <row r="1" spans="1:7" ht="20.25" x14ac:dyDescent="0.3">
      <c r="A1" s="58" t="s">
        <v>42</v>
      </c>
      <c r="B1" s="58"/>
      <c r="C1" s="58"/>
      <c r="D1" s="58"/>
      <c r="E1" s="58"/>
      <c r="F1" s="58"/>
      <c r="G1" s="58"/>
    </row>
    <row r="2" spans="1:7" ht="20.25" x14ac:dyDescent="0.3">
      <c r="A2" s="84" t="s">
        <v>112</v>
      </c>
      <c r="B2" s="58"/>
      <c r="C2" s="58"/>
      <c r="D2" s="58"/>
      <c r="E2" s="58"/>
      <c r="F2" s="58"/>
      <c r="G2" s="58"/>
    </row>
    <row r="3" spans="1:7" ht="20.25" x14ac:dyDescent="0.3">
      <c r="A3" s="58" t="s">
        <v>52</v>
      </c>
      <c r="B3" s="60" t="s">
        <v>83</v>
      </c>
      <c r="C3" s="58"/>
      <c r="D3" s="58"/>
      <c r="E3" s="58"/>
      <c r="F3" s="58"/>
      <c r="G3" s="58"/>
    </row>
    <row r="4" spans="1:7" ht="15" x14ac:dyDescent="0.2">
      <c r="A4" s="61" t="s">
        <v>40</v>
      </c>
      <c r="B4" s="61"/>
      <c r="C4" s="61"/>
      <c r="D4" s="61"/>
      <c r="E4" s="61"/>
      <c r="F4" s="61"/>
      <c r="G4" s="61"/>
    </row>
    <row r="5" spans="1:7" ht="15" x14ac:dyDescent="0.2">
      <c r="A5" s="62" t="s">
        <v>77</v>
      </c>
      <c r="B5" s="61"/>
      <c r="C5" s="61"/>
      <c r="D5" s="61"/>
      <c r="E5" s="61"/>
      <c r="F5" s="61"/>
      <c r="G5" s="61"/>
    </row>
    <row r="6" spans="1:7" ht="15" x14ac:dyDescent="0.2">
      <c r="A6" s="61"/>
      <c r="B6" s="61"/>
      <c r="C6" s="61"/>
      <c r="D6" s="61"/>
      <c r="E6" s="61"/>
      <c r="F6" s="61"/>
      <c r="G6" s="61"/>
    </row>
    <row r="7" spans="1:7" ht="15" x14ac:dyDescent="0.2">
      <c r="A7" s="61" t="s">
        <v>41</v>
      </c>
      <c r="B7" s="61"/>
      <c r="C7" s="61"/>
      <c r="D7" s="61"/>
      <c r="E7" s="61"/>
      <c r="F7" s="61"/>
      <c r="G7" s="61"/>
    </row>
    <row r="8" spans="1:7" ht="15" x14ac:dyDescent="0.2">
      <c r="A8" s="62" t="s">
        <v>78</v>
      </c>
      <c r="B8" s="61"/>
      <c r="C8" s="61"/>
      <c r="D8" s="61"/>
      <c r="E8" s="61"/>
      <c r="F8" s="61"/>
      <c r="G8" s="61"/>
    </row>
    <row r="9" spans="1:7" ht="15" x14ac:dyDescent="0.2">
      <c r="A9" s="61"/>
      <c r="B9" s="61"/>
      <c r="C9" s="61"/>
      <c r="D9" s="61"/>
      <c r="E9" s="61"/>
      <c r="F9" s="61"/>
      <c r="G9" s="61"/>
    </row>
    <row r="10" spans="1:7" ht="15" x14ac:dyDescent="0.2">
      <c r="A10" s="61" t="s">
        <v>43</v>
      </c>
      <c r="B10" s="61"/>
      <c r="C10" s="61"/>
      <c r="D10" s="61"/>
      <c r="E10" s="61"/>
      <c r="F10" s="61"/>
      <c r="G10" s="61"/>
    </row>
    <row r="11" spans="1:7" ht="15" x14ac:dyDescent="0.2">
      <c r="A11" s="62" t="s">
        <v>99</v>
      </c>
      <c r="B11" s="61"/>
      <c r="C11" s="61"/>
      <c r="D11" s="61"/>
      <c r="E11" s="61"/>
      <c r="F11" s="61"/>
      <c r="G11" s="61"/>
    </row>
    <row r="12" spans="1:7" ht="15" x14ac:dyDescent="0.2">
      <c r="A12" s="61"/>
      <c r="B12" s="61"/>
      <c r="C12" s="61"/>
      <c r="D12" s="61"/>
      <c r="E12" s="61"/>
      <c r="F12" s="61"/>
      <c r="G12" s="61"/>
    </row>
    <row r="13" spans="1:7" ht="15" x14ac:dyDescent="0.2">
      <c r="A13" s="61" t="s">
        <v>34</v>
      </c>
      <c r="B13" s="61"/>
      <c r="C13" s="61"/>
      <c r="D13" s="61"/>
      <c r="E13" s="61"/>
      <c r="F13" s="61"/>
      <c r="G13" s="61"/>
    </row>
    <row r="14" spans="1:7" ht="15" x14ac:dyDescent="0.2">
      <c r="A14" s="63" t="s">
        <v>84</v>
      </c>
      <c r="B14" s="64" t="s">
        <v>31</v>
      </c>
      <c r="C14" s="64"/>
      <c r="D14" s="64"/>
      <c r="E14" s="61"/>
      <c r="F14" s="61"/>
      <c r="G14" s="61"/>
    </row>
    <row r="15" spans="1:7" ht="15" x14ac:dyDescent="0.2">
      <c r="A15" s="63"/>
      <c r="B15" s="64" t="s">
        <v>33</v>
      </c>
      <c r="C15" s="65"/>
      <c r="D15" s="66"/>
      <c r="E15" s="61"/>
      <c r="F15" s="61"/>
      <c r="G15" s="61"/>
    </row>
    <row r="16" spans="1:7" ht="15" x14ac:dyDescent="0.2">
      <c r="A16" s="63"/>
      <c r="B16" s="65" t="s">
        <v>32</v>
      </c>
      <c r="C16" s="67"/>
      <c r="D16" s="66"/>
      <c r="E16" s="61"/>
      <c r="F16" s="61"/>
      <c r="G16" s="61"/>
    </row>
    <row r="17" spans="1:10" ht="15" x14ac:dyDescent="0.2">
      <c r="A17" s="61"/>
      <c r="B17" s="61"/>
      <c r="C17" s="61"/>
      <c r="D17" s="61"/>
      <c r="E17" s="61"/>
      <c r="F17" s="61"/>
      <c r="G17" s="61"/>
    </row>
    <row r="18" spans="1:10" ht="15" x14ac:dyDescent="0.2">
      <c r="A18" s="61" t="s">
        <v>36</v>
      </c>
      <c r="B18" s="61"/>
      <c r="C18" s="61"/>
      <c r="D18" s="61"/>
      <c r="E18" s="61"/>
      <c r="F18" s="61"/>
      <c r="G18" s="61"/>
    </row>
    <row r="19" spans="1:10" ht="15" x14ac:dyDescent="0.2">
      <c r="A19" s="63"/>
      <c r="B19" s="64" t="s">
        <v>35</v>
      </c>
      <c r="C19" s="61"/>
      <c r="D19" s="61"/>
      <c r="E19" s="61"/>
      <c r="F19" s="61"/>
      <c r="G19" s="61"/>
    </row>
    <row r="20" spans="1:10" ht="15" x14ac:dyDescent="0.2">
      <c r="A20" s="63"/>
      <c r="B20" s="64" t="s">
        <v>38</v>
      </c>
      <c r="C20" s="61"/>
      <c r="D20" s="61"/>
      <c r="E20" s="61"/>
      <c r="F20" s="61"/>
      <c r="G20" s="61"/>
    </row>
    <row r="21" spans="1:10" ht="15" x14ac:dyDescent="0.2">
      <c r="A21" s="63"/>
      <c r="B21" s="64" t="s">
        <v>37</v>
      </c>
      <c r="C21" s="61"/>
      <c r="D21" s="61"/>
      <c r="E21" s="61"/>
      <c r="F21" s="61"/>
      <c r="G21" s="61"/>
    </row>
    <row r="22" spans="1:10" ht="15" x14ac:dyDescent="0.2">
      <c r="A22" s="63"/>
      <c r="B22" s="64" t="s">
        <v>39</v>
      </c>
      <c r="C22" s="61"/>
      <c r="D22" s="61"/>
      <c r="E22" s="61"/>
      <c r="F22" s="61"/>
      <c r="G22" s="61"/>
    </row>
    <row r="23" spans="1:10" ht="15" x14ac:dyDescent="0.2">
      <c r="A23" s="61"/>
      <c r="B23" s="61"/>
      <c r="C23" s="61"/>
      <c r="D23" s="61"/>
      <c r="E23" s="61"/>
      <c r="F23" s="61"/>
      <c r="G23" s="61"/>
    </row>
    <row r="24" spans="1:10" ht="15" x14ac:dyDescent="0.2">
      <c r="A24" s="61" t="s">
        <v>53</v>
      </c>
      <c r="B24" s="61"/>
      <c r="C24" s="61"/>
      <c r="D24" s="61"/>
      <c r="E24" s="61"/>
      <c r="F24" s="61"/>
      <c r="G24" s="61"/>
    </row>
    <row r="25" spans="1:10" ht="15.75" x14ac:dyDescent="0.25">
      <c r="A25" s="68" t="s">
        <v>54</v>
      </c>
      <c r="B25" s="64" t="s">
        <v>55</v>
      </c>
      <c r="C25" s="64" t="s">
        <v>56</v>
      </c>
      <c r="D25" s="64" t="s">
        <v>57</v>
      </c>
      <c r="E25" s="64" t="s">
        <v>58</v>
      </c>
      <c r="F25" s="64" t="s">
        <v>59</v>
      </c>
      <c r="G25" s="64" t="s">
        <v>60</v>
      </c>
      <c r="H25" s="64" t="s">
        <v>130</v>
      </c>
      <c r="I25" s="64" t="s">
        <v>131</v>
      </c>
      <c r="J25" s="64" t="s">
        <v>132</v>
      </c>
    </row>
    <row r="26" spans="1:10" ht="15" x14ac:dyDescent="0.2">
      <c r="A26" s="64" t="s">
        <v>61</v>
      </c>
      <c r="B26" s="62" t="s">
        <v>100</v>
      </c>
      <c r="C26" s="62"/>
      <c r="D26" s="62"/>
      <c r="E26" s="62"/>
      <c r="F26" s="62"/>
      <c r="G26" s="62"/>
      <c r="H26" s="62"/>
      <c r="I26" s="62"/>
      <c r="J26" s="62"/>
    </row>
    <row r="27" spans="1:10" ht="15" x14ac:dyDescent="0.2">
      <c r="A27" s="64" t="s">
        <v>62</v>
      </c>
      <c r="B27" s="62" t="s">
        <v>85</v>
      </c>
      <c r="C27" s="62"/>
      <c r="D27" s="62"/>
      <c r="E27" s="62"/>
      <c r="F27" s="62"/>
      <c r="G27" s="62"/>
      <c r="H27" s="62"/>
      <c r="I27" s="62"/>
      <c r="J27" s="62"/>
    </row>
    <row r="28" spans="1:10" ht="15" x14ac:dyDescent="0.2">
      <c r="A28" s="64" t="s">
        <v>63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15" x14ac:dyDescent="0.2">
      <c r="A29" s="64" t="s">
        <v>64</v>
      </c>
      <c r="B29" s="62" t="s">
        <v>86</v>
      </c>
      <c r="C29" s="62"/>
      <c r="D29" s="62"/>
      <c r="E29" s="62"/>
      <c r="F29" s="62"/>
      <c r="G29" s="62"/>
      <c r="H29" s="62"/>
      <c r="I29" s="62"/>
      <c r="J29" s="62"/>
    </row>
    <row r="30" spans="1:10" ht="15.75" x14ac:dyDescent="0.25">
      <c r="A30" s="64" t="s">
        <v>96</v>
      </c>
      <c r="B30" s="62" t="s">
        <v>79</v>
      </c>
      <c r="C30" s="62" t="s">
        <v>104</v>
      </c>
      <c r="D30" s="62" t="s">
        <v>105</v>
      </c>
      <c r="E30" s="62" t="s">
        <v>106</v>
      </c>
      <c r="F30" s="62" t="s">
        <v>107</v>
      </c>
      <c r="G30" s="62" t="s">
        <v>108</v>
      </c>
      <c r="H30" s="62" t="s">
        <v>109</v>
      </c>
      <c r="I30" s="62" t="s">
        <v>110</v>
      </c>
      <c r="J30" s="62" t="s">
        <v>111</v>
      </c>
    </row>
    <row r="31" spans="1:10" ht="15.75" thickBot="1" x14ac:dyDescent="0.25">
      <c r="A31" s="69" t="s">
        <v>65</v>
      </c>
      <c r="B31" s="70" t="s">
        <v>87</v>
      </c>
      <c r="C31" s="70"/>
      <c r="D31" s="70"/>
      <c r="E31" s="70"/>
      <c r="F31" s="70"/>
      <c r="G31" s="70"/>
      <c r="H31" s="70"/>
      <c r="I31" s="70"/>
      <c r="J31" s="70"/>
    </row>
    <row r="32" spans="1:10" ht="15" x14ac:dyDescent="0.2">
      <c r="A32" s="71" t="s">
        <v>66</v>
      </c>
      <c r="B32" s="72"/>
      <c r="C32" s="72"/>
      <c r="D32" s="72"/>
      <c r="E32" s="72"/>
      <c r="F32" s="72"/>
      <c r="G32" s="73"/>
      <c r="H32" s="73"/>
      <c r="I32" s="73"/>
      <c r="J32" s="73"/>
    </row>
    <row r="33" spans="1:10" ht="15" x14ac:dyDescent="0.2">
      <c r="A33" s="74" t="s">
        <v>67</v>
      </c>
      <c r="B33" s="62">
        <v>3000</v>
      </c>
      <c r="C33" s="62"/>
      <c r="D33" s="62"/>
      <c r="E33" s="62"/>
      <c r="F33" s="62"/>
      <c r="G33" s="75"/>
      <c r="H33" s="75"/>
      <c r="I33" s="75"/>
      <c r="J33" s="75"/>
    </row>
    <row r="34" spans="1:10" ht="15" x14ac:dyDescent="0.2">
      <c r="A34" s="74" t="s">
        <v>95</v>
      </c>
      <c r="B34" s="62" t="s">
        <v>88</v>
      </c>
      <c r="C34" s="62"/>
      <c r="D34" s="62"/>
      <c r="E34" s="62"/>
      <c r="F34" s="62"/>
      <c r="G34" s="75"/>
      <c r="H34" s="75"/>
      <c r="I34" s="75"/>
      <c r="J34" s="75"/>
    </row>
    <row r="35" spans="1:10" ht="15.75" thickBot="1" x14ac:dyDescent="0.25">
      <c r="A35" s="76" t="s">
        <v>68</v>
      </c>
      <c r="B35" s="77">
        <v>10</v>
      </c>
      <c r="C35" s="77"/>
      <c r="D35" s="77"/>
      <c r="E35" s="77"/>
      <c r="F35" s="77"/>
      <c r="G35" s="78"/>
      <c r="H35" s="78"/>
      <c r="I35" s="78"/>
      <c r="J35" s="78"/>
    </row>
    <row r="36" spans="1:10" ht="15" x14ac:dyDescent="0.2">
      <c r="A36" s="79" t="s">
        <v>69</v>
      </c>
      <c r="B36" s="79"/>
      <c r="C36" s="79"/>
      <c r="D36" s="79"/>
      <c r="E36" s="79"/>
      <c r="F36" s="79"/>
      <c r="G36" s="79"/>
      <c r="H36" s="79"/>
      <c r="I36" s="79"/>
      <c r="J36" s="79"/>
    </row>
    <row r="37" spans="1:10" ht="18" x14ac:dyDescent="0.2">
      <c r="A37" s="64" t="s">
        <v>70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5" x14ac:dyDescent="0.2">
      <c r="A38" s="64" t="s">
        <v>30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0" ht="15" x14ac:dyDescent="0.2">
      <c r="A39" s="64" t="s">
        <v>71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0" ht="15" x14ac:dyDescent="0.2">
      <c r="A40" s="64" t="s">
        <v>72</v>
      </c>
      <c r="B40" s="62"/>
      <c r="C40" s="62"/>
      <c r="D40" s="62"/>
      <c r="E40" s="62"/>
      <c r="F40" s="62"/>
      <c r="G40" s="62"/>
      <c r="H40" s="62"/>
      <c r="I40" s="62"/>
      <c r="J40" s="62"/>
    </row>
    <row r="41" spans="1:10" ht="15" x14ac:dyDescent="0.2">
      <c r="A41" s="64" t="s">
        <v>73</v>
      </c>
      <c r="B41" s="62"/>
      <c r="C41" s="62"/>
      <c r="D41" s="62"/>
      <c r="E41" s="62"/>
      <c r="F41" s="62"/>
      <c r="G41" s="62"/>
      <c r="H41" s="62"/>
      <c r="I41" s="62"/>
      <c r="J41" s="62"/>
    </row>
    <row r="42" spans="1:10" ht="15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ht="15" x14ac:dyDescent="0.2">
      <c r="A43" s="130" t="s">
        <v>74</v>
      </c>
      <c r="B43" s="130"/>
      <c r="C43" s="130"/>
      <c r="D43" s="130"/>
      <c r="E43" s="130"/>
      <c r="F43" s="130"/>
      <c r="G43" s="130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="90" zoomScaleNormal="90" workbookViewId="0">
      <selection activeCell="H3" sqref="H3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7"/>
  </cols>
  <sheetData>
    <row r="1" spans="1:18" ht="23.25" x14ac:dyDescent="0.35">
      <c r="A1" s="12" t="s">
        <v>12</v>
      </c>
      <c r="B1" s="13"/>
      <c r="C1" s="136" t="s">
        <v>133</v>
      </c>
      <c r="D1" s="137"/>
      <c r="E1" s="137"/>
      <c r="F1" s="137"/>
      <c r="G1" s="137"/>
      <c r="H1" s="137"/>
      <c r="I1" s="137"/>
      <c r="J1" s="137"/>
      <c r="K1" s="13"/>
      <c r="L1" s="13"/>
      <c r="M1" s="13"/>
      <c r="N1" s="13"/>
      <c r="O1" s="13"/>
      <c r="P1" s="13"/>
      <c r="Q1" s="13"/>
      <c r="R1" s="13"/>
    </row>
    <row r="2" spans="1:18" ht="23.25" x14ac:dyDescent="0.35">
      <c r="A2" s="14"/>
      <c r="B2" s="13"/>
      <c r="C2" s="8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A3" s="15" t="s">
        <v>11</v>
      </c>
      <c r="B3" s="5">
        <v>10</v>
      </c>
      <c r="C3" s="16" t="s">
        <v>24</v>
      </c>
      <c r="D3" s="15"/>
      <c r="E3" s="6">
        <v>23.2</v>
      </c>
      <c r="F3" s="16" t="s">
        <v>21</v>
      </c>
      <c r="G3" s="17" t="s">
        <v>124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26</v>
      </c>
      <c r="J5" s="18" t="s">
        <v>27</v>
      </c>
      <c r="K5" s="13"/>
      <c r="L5" s="13"/>
      <c r="M5" s="13"/>
      <c r="N5" s="13"/>
      <c r="O5" s="13"/>
      <c r="P5" s="13"/>
      <c r="Q5" s="13"/>
      <c r="R5" s="13"/>
    </row>
    <row r="6" spans="1:18" x14ac:dyDescent="0.2">
      <c r="A6" s="19" t="s">
        <v>97</v>
      </c>
      <c r="B6" s="4">
        <v>0</v>
      </c>
      <c r="C6" s="2">
        <v>30</v>
      </c>
      <c r="D6" s="2">
        <v>60</v>
      </c>
      <c r="E6" s="2">
        <v>90</v>
      </c>
      <c r="F6" s="2">
        <v>120</v>
      </c>
      <c r="G6" s="2">
        <v>180</v>
      </c>
      <c r="H6" s="3">
        <v>240</v>
      </c>
      <c r="I6" s="2">
        <v>300</v>
      </c>
      <c r="J6" s="8">
        <v>360</v>
      </c>
      <c r="K6" s="20"/>
      <c r="L6" s="13"/>
      <c r="M6" s="13"/>
      <c r="N6" s="13"/>
      <c r="O6" s="13"/>
      <c r="P6" s="13"/>
      <c r="Q6" s="13"/>
      <c r="R6" s="13"/>
    </row>
    <row r="7" spans="1:18" ht="13.5" thickBot="1" x14ac:dyDescent="0.25">
      <c r="A7" s="21" t="s">
        <v>19</v>
      </c>
      <c r="B7" s="138" t="s">
        <v>20</v>
      </c>
      <c r="C7" s="139"/>
      <c r="D7" s="139"/>
      <c r="E7" s="139"/>
      <c r="F7" s="139"/>
      <c r="G7" s="139"/>
      <c r="H7" s="139"/>
      <c r="I7" s="140"/>
      <c r="J7" s="141"/>
      <c r="K7" s="20"/>
      <c r="L7" s="13"/>
      <c r="M7" s="13"/>
      <c r="N7" s="13"/>
      <c r="O7" s="13"/>
      <c r="P7" s="13"/>
      <c r="Q7" s="13"/>
      <c r="R7" s="13"/>
    </row>
    <row r="8" spans="1:18" ht="15" x14ac:dyDescent="0.25">
      <c r="A8" s="24" t="s">
        <v>113</v>
      </c>
      <c r="B8" s="97">
        <v>1.57</v>
      </c>
      <c r="C8" s="98">
        <v>1.53</v>
      </c>
      <c r="D8" s="98">
        <v>1.47</v>
      </c>
      <c r="E8" s="98">
        <v>1.56</v>
      </c>
      <c r="F8" s="98">
        <v>1.36</v>
      </c>
      <c r="G8" s="98">
        <v>1.31</v>
      </c>
      <c r="H8" s="98">
        <v>1.39</v>
      </c>
      <c r="I8" s="98">
        <v>1.38</v>
      </c>
      <c r="J8" s="88">
        <v>1.73</v>
      </c>
      <c r="K8" s="13"/>
      <c r="L8" s="13"/>
      <c r="M8" s="13"/>
      <c r="N8" s="13"/>
      <c r="O8" s="13"/>
      <c r="P8" s="13"/>
      <c r="Q8" s="13"/>
      <c r="R8" s="13"/>
    </row>
    <row r="9" spans="1:18" ht="15" x14ac:dyDescent="0.25">
      <c r="A9" s="25" t="s">
        <v>114</v>
      </c>
      <c r="B9" s="97">
        <v>4.13</v>
      </c>
      <c r="C9" s="98">
        <v>3.91</v>
      </c>
      <c r="D9" s="98">
        <v>3.8</v>
      </c>
      <c r="E9" s="98">
        <v>3.49</v>
      </c>
      <c r="F9" s="98">
        <v>3.69</v>
      </c>
      <c r="G9" s="98">
        <v>3.37</v>
      </c>
      <c r="H9" s="98">
        <v>3.66</v>
      </c>
      <c r="I9" s="98">
        <v>3.62</v>
      </c>
      <c r="J9" s="89">
        <v>3.82</v>
      </c>
      <c r="K9" s="13"/>
      <c r="L9" s="13"/>
      <c r="M9" s="13"/>
      <c r="N9" s="13"/>
      <c r="O9" s="13"/>
      <c r="P9" s="13"/>
      <c r="Q9" s="13"/>
      <c r="R9" s="13"/>
    </row>
    <row r="10" spans="1:18" ht="15" x14ac:dyDescent="0.25">
      <c r="A10" s="25" t="s">
        <v>115</v>
      </c>
      <c r="B10" s="97">
        <v>3.04</v>
      </c>
      <c r="C10" s="98">
        <v>3.33</v>
      </c>
      <c r="D10" s="98">
        <v>2.82</v>
      </c>
      <c r="E10" s="98">
        <v>3.33</v>
      </c>
      <c r="F10" s="98">
        <v>3.46</v>
      </c>
      <c r="G10" s="98">
        <v>3.29</v>
      </c>
      <c r="H10" s="98">
        <v>3.22</v>
      </c>
      <c r="I10" s="98">
        <v>3.37</v>
      </c>
      <c r="J10" s="89">
        <v>3.06</v>
      </c>
      <c r="K10" s="13"/>
      <c r="L10" s="13"/>
      <c r="M10" s="13"/>
      <c r="N10" s="13"/>
      <c r="O10" s="13"/>
      <c r="P10" s="13"/>
      <c r="Q10" s="13"/>
      <c r="R10" s="13"/>
    </row>
    <row r="11" spans="1:18" ht="15" x14ac:dyDescent="0.25">
      <c r="A11" s="90" t="s">
        <v>116</v>
      </c>
      <c r="B11" s="97">
        <v>11.1</v>
      </c>
      <c r="C11" s="98">
        <v>13.3</v>
      </c>
      <c r="D11" s="98">
        <v>13.6</v>
      </c>
      <c r="E11" s="98">
        <v>12.6</v>
      </c>
      <c r="F11" s="98">
        <v>12.9</v>
      </c>
      <c r="G11" s="98">
        <v>13.5</v>
      </c>
      <c r="H11" s="98">
        <v>14.8</v>
      </c>
      <c r="I11" s="98">
        <v>14.2</v>
      </c>
      <c r="J11" s="89">
        <v>14.6</v>
      </c>
      <c r="K11" s="13"/>
      <c r="L11" s="13"/>
      <c r="M11" s="13"/>
      <c r="N11" s="13"/>
      <c r="O11" s="13"/>
      <c r="P11" s="13"/>
      <c r="Q11" s="13"/>
      <c r="R11" s="13"/>
    </row>
    <row r="12" spans="1:18" ht="15" x14ac:dyDescent="0.25">
      <c r="A12" s="25" t="s">
        <v>117</v>
      </c>
      <c r="B12" s="97">
        <v>4.33</v>
      </c>
      <c r="C12" s="98">
        <v>3.8</v>
      </c>
      <c r="D12" s="98">
        <v>3.93</v>
      </c>
      <c r="E12" s="98">
        <v>4.2</v>
      </c>
      <c r="F12" s="98">
        <v>3.97</v>
      </c>
      <c r="G12" s="98">
        <v>4.0599999999999996</v>
      </c>
      <c r="H12" s="98">
        <v>4.0599999999999996</v>
      </c>
      <c r="I12" s="98">
        <v>3.69</v>
      </c>
      <c r="J12" s="89">
        <v>3.95</v>
      </c>
      <c r="K12" s="13"/>
      <c r="L12" s="13"/>
      <c r="M12" s="13"/>
      <c r="N12" s="13"/>
      <c r="O12" s="13"/>
      <c r="P12" s="13"/>
      <c r="Q12" s="13"/>
      <c r="R12" s="13"/>
    </row>
    <row r="13" spans="1:18" ht="15" x14ac:dyDescent="0.25">
      <c r="A13" s="25" t="s">
        <v>118</v>
      </c>
      <c r="B13" s="97">
        <v>2.5299999999999998</v>
      </c>
      <c r="C13" s="98">
        <v>2.46</v>
      </c>
      <c r="D13" s="98">
        <v>2.5299999999999998</v>
      </c>
      <c r="E13" s="98">
        <v>2.42</v>
      </c>
      <c r="F13" s="98">
        <v>2.42</v>
      </c>
      <c r="G13" s="98">
        <v>2.66</v>
      </c>
      <c r="H13" s="98">
        <v>2.2400000000000002</v>
      </c>
      <c r="I13" s="98">
        <v>2.62</v>
      </c>
      <c r="J13" s="89">
        <v>2.42</v>
      </c>
      <c r="K13" s="13"/>
      <c r="L13" s="13"/>
      <c r="M13" s="13"/>
      <c r="N13" s="13"/>
      <c r="O13" s="13"/>
      <c r="P13" s="13"/>
      <c r="Q13" s="13"/>
      <c r="R13" s="13"/>
    </row>
    <row r="14" spans="1:18" ht="15" x14ac:dyDescent="0.25">
      <c r="A14" s="25" t="s">
        <v>119</v>
      </c>
      <c r="B14" s="97">
        <v>6.11</v>
      </c>
      <c r="C14" s="98">
        <v>5.73</v>
      </c>
      <c r="D14" s="98">
        <v>5.97</v>
      </c>
      <c r="E14" s="98">
        <v>5.68</v>
      </c>
      <c r="F14" s="98">
        <v>5.68</v>
      </c>
      <c r="G14" s="98">
        <v>5.57</v>
      </c>
      <c r="H14" s="98">
        <v>5.48</v>
      </c>
      <c r="I14" s="98">
        <v>5.75</v>
      </c>
      <c r="J14" s="89">
        <v>5.42</v>
      </c>
      <c r="K14" s="13"/>
      <c r="L14" s="13"/>
      <c r="M14" s="13"/>
      <c r="N14" s="13"/>
      <c r="O14" s="13"/>
      <c r="P14" s="13"/>
      <c r="Q14" s="13"/>
      <c r="R14" s="13"/>
    </row>
    <row r="15" spans="1:18" ht="15" x14ac:dyDescent="0.25">
      <c r="A15" s="25" t="s">
        <v>120</v>
      </c>
      <c r="B15" s="97">
        <v>3.49</v>
      </c>
      <c r="C15" s="98">
        <v>3.73</v>
      </c>
      <c r="D15" s="98">
        <v>3.77</v>
      </c>
      <c r="E15" s="98">
        <v>3.51</v>
      </c>
      <c r="F15" s="98">
        <v>3.86</v>
      </c>
      <c r="G15" s="98">
        <v>3.55</v>
      </c>
      <c r="H15" s="98">
        <v>3.64</v>
      </c>
      <c r="I15" s="98">
        <v>3.62</v>
      </c>
      <c r="J15" s="89">
        <v>3.82</v>
      </c>
      <c r="K15" s="13"/>
      <c r="L15" s="13"/>
      <c r="M15" s="13"/>
      <c r="N15" s="13"/>
      <c r="O15" s="13"/>
      <c r="P15" s="13"/>
      <c r="Q15" s="13"/>
      <c r="R15" s="13"/>
    </row>
    <row r="16" spans="1:18" ht="15" x14ac:dyDescent="0.25">
      <c r="A16" s="25" t="s">
        <v>121</v>
      </c>
      <c r="B16" s="97">
        <v>4.0599999999999996</v>
      </c>
      <c r="C16" s="98">
        <v>3.82</v>
      </c>
      <c r="D16" s="98">
        <v>3.73</v>
      </c>
      <c r="E16" s="98">
        <v>3.95</v>
      </c>
      <c r="F16" s="98">
        <v>3.75</v>
      </c>
      <c r="G16" s="98">
        <v>3.55</v>
      </c>
      <c r="H16" s="98">
        <v>3.97</v>
      </c>
      <c r="I16" s="98">
        <v>3.73</v>
      </c>
      <c r="J16" s="89">
        <v>3.86</v>
      </c>
      <c r="K16" s="13"/>
      <c r="L16" s="13"/>
      <c r="M16" s="13"/>
      <c r="N16" s="13"/>
      <c r="O16" s="13"/>
      <c r="P16" s="13"/>
      <c r="Q16" s="13"/>
      <c r="R16" s="13"/>
    </row>
    <row r="17" spans="1:18" ht="15" x14ac:dyDescent="0.25">
      <c r="A17" s="25" t="s">
        <v>122</v>
      </c>
      <c r="B17" s="99">
        <v>2.93</v>
      </c>
      <c r="C17" s="98">
        <v>2.58</v>
      </c>
      <c r="D17" s="100">
        <v>2.35</v>
      </c>
      <c r="E17" s="98">
        <v>2.5299999999999998</v>
      </c>
      <c r="F17" s="100">
        <v>2.73</v>
      </c>
      <c r="G17" s="98">
        <v>2.5499999999999998</v>
      </c>
      <c r="H17" s="100">
        <v>2.5499999999999998</v>
      </c>
      <c r="I17" s="98">
        <v>2.58</v>
      </c>
      <c r="J17" s="89">
        <v>2.29</v>
      </c>
      <c r="K17" s="13"/>
      <c r="L17" s="13"/>
      <c r="M17" s="13"/>
      <c r="N17" s="13"/>
      <c r="O17" s="13"/>
      <c r="P17" s="13"/>
      <c r="Q17" s="13"/>
      <c r="R17" s="13"/>
    </row>
    <row r="18" spans="1:18" ht="15" x14ac:dyDescent="0.25">
      <c r="A18" s="25" t="s">
        <v>90</v>
      </c>
      <c r="B18" s="99">
        <v>2.4</v>
      </c>
      <c r="C18" s="98">
        <v>2.1</v>
      </c>
      <c r="D18" s="100">
        <v>2.2400000000000002</v>
      </c>
      <c r="E18" s="98">
        <v>2.1</v>
      </c>
      <c r="F18" s="100">
        <v>2.1</v>
      </c>
      <c r="G18" s="98">
        <v>2.31</v>
      </c>
      <c r="H18" s="100">
        <v>2.15</v>
      </c>
      <c r="I18" s="98">
        <v>2.21</v>
      </c>
      <c r="J18" s="89">
        <v>2.2400000000000002</v>
      </c>
      <c r="K18" s="13"/>
      <c r="L18" s="13"/>
      <c r="M18" s="13"/>
      <c r="N18" s="13"/>
      <c r="O18" s="13"/>
      <c r="P18" s="13"/>
      <c r="Q18" s="13"/>
      <c r="R18" s="13"/>
    </row>
    <row r="19" spans="1:18" ht="15" x14ac:dyDescent="0.25">
      <c r="A19" s="90" t="s">
        <v>91</v>
      </c>
      <c r="B19" s="99">
        <v>3.4</v>
      </c>
      <c r="C19" s="98">
        <v>3.17</v>
      </c>
      <c r="D19" s="100">
        <v>3.37</v>
      </c>
      <c r="E19" s="98">
        <v>3.17</v>
      </c>
      <c r="F19" s="100">
        <v>3.51</v>
      </c>
      <c r="G19" s="98">
        <v>3.66</v>
      </c>
      <c r="H19" s="100">
        <v>3.57</v>
      </c>
      <c r="I19" s="98">
        <v>3.86</v>
      </c>
      <c r="J19" s="89">
        <v>4.04</v>
      </c>
      <c r="K19" s="13"/>
      <c r="L19" s="13"/>
      <c r="M19" s="13"/>
      <c r="N19" s="13"/>
      <c r="O19" s="13"/>
      <c r="P19" s="13"/>
      <c r="Q19" s="13"/>
      <c r="R19" s="13"/>
    </row>
    <row r="20" spans="1:18" ht="15" x14ac:dyDescent="0.25">
      <c r="A20" s="25" t="s">
        <v>92</v>
      </c>
      <c r="B20" s="99">
        <v>7.53</v>
      </c>
      <c r="C20" s="98">
        <v>7.13</v>
      </c>
      <c r="D20" s="100">
        <v>7.3</v>
      </c>
      <c r="E20" s="98">
        <v>7.22</v>
      </c>
      <c r="F20" s="100">
        <v>7.26</v>
      </c>
      <c r="G20" s="98">
        <v>6.82</v>
      </c>
      <c r="H20" s="100">
        <v>6.86</v>
      </c>
      <c r="I20" s="98">
        <v>7.02</v>
      </c>
      <c r="J20" s="89">
        <v>6.7</v>
      </c>
      <c r="K20" s="13"/>
      <c r="L20" s="13"/>
      <c r="M20" s="13"/>
      <c r="N20" s="13"/>
      <c r="O20" s="13"/>
      <c r="P20" s="13"/>
      <c r="Q20" s="13"/>
      <c r="R20" s="13"/>
    </row>
    <row r="21" spans="1:18" ht="15" x14ac:dyDescent="0.25">
      <c r="A21" s="25" t="s">
        <v>93</v>
      </c>
      <c r="B21" s="99">
        <v>6.28</v>
      </c>
      <c r="C21" s="98">
        <v>6.28</v>
      </c>
      <c r="D21" s="100">
        <v>6.17</v>
      </c>
      <c r="E21" s="98">
        <v>6.28</v>
      </c>
      <c r="F21" s="100">
        <v>6.13</v>
      </c>
      <c r="G21" s="98">
        <v>6.46</v>
      </c>
      <c r="H21" s="100">
        <v>6.04</v>
      </c>
      <c r="I21" s="98">
        <v>5.99</v>
      </c>
      <c r="J21" s="89">
        <v>5.97</v>
      </c>
      <c r="K21" s="13"/>
      <c r="L21" s="13"/>
      <c r="M21" s="13"/>
      <c r="N21" s="13"/>
      <c r="O21" s="13"/>
      <c r="P21" s="13"/>
      <c r="Q21" s="13"/>
      <c r="R21" s="13"/>
    </row>
    <row r="22" spans="1:18" ht="15" x14ac:dyDescent="0.25">
      <c r="A22" s="25" t="s">
        <v>94</v>
      </c>
      <c r="B22" s="99">
        <v>3.11</v>
      </c>
      <c r="C22" s="98">
        <v>3.26</v>
      </c>
      <c r="D22" s="100">
        <v>3.17</v>
      </c>
      <c r="E22" s="98">
        <v>3.4</v>
      </c>
      <c r="F22" s="100">
        <v>2.84</v>
      </c>
      <c r="G22" s="98">
        <v>3.2</v>
      </c>
      <c r="H22" s="100">
        <v>2.97</v>
      </c>
      <c r="I22" s="98">
        <v>2.7</v>
      </c>
      <c r="J22" s="89">
        <v>2.97</v>
      </c>
      <c r="K22" s="13"/>
      <c r="L22" s="13"/>
      <c r="M22" s="13"/>
      <c r="N22" s="13"/>
      <c r="O22" s="13"/>
      <c r="P22" s="13"/>
      <c r="Q22" s="13"/>
      <c r="R22" s="13"/>
    </row>
    <row r="23" spans="1:18" ht="14.25" x14ac:dyDescent="0.2">
      <c r="A23" s="25">
        <v>16</v>
      </c>
      <c r="B23" s="35"/>
      <c r="C23" s="36"/>
      <c r="D23" s="36"/>
      <c r="E23" s="36"/>
      <c r="F23" s="36"/>
      <c r="G23" s="37"/>
      <c r="H23" s="37"/>
      <c r="I23" s="37"/>
      <c r="J23" s="87"/>
      <c r="K23" s="13"/>
      <c r="L23" s="13"/>
      <c r="M23" s="13"/>
      <c r="N23" s="13"/>
      <c r="O23" s="13"/>
      <c r="P23" s="13"/>
      <c r="Q23" s="13"/>
      <c r="R23" s="13"/>
    </row>
    <row r="24" spans="1:18" ht="14.25" x14ac:dyDescent="0.2">
      <c r="A24" s="25">
        <v>17</v>
      </c>
      <c r="B24" s="35"/>
      <c r="C24" s="36"/>
      <c r="D24" s="36"/>
      <c r="E24" s="36"/>
      <c r="F24" s="36"/>
      <c r="G24" s="37"/>
      <c r="H24" s="37"/>
      <c r="I24" s="37"/>
      <c r="J24" s="49"/>
      <c r="K24" s="13"/>
      <c r="L24" s="13"/>
      <c r="M24" s="13"/>
      <c r="N24" s="13"/>
      <c r="O24" s="13"/>
      <c r="P24" s="13"/>
      <c r="Q24" s="13"/>
      <c r="R24" s="13"/>
    </row>
    <row r="25" spans="1:18" ht="14.25" x14ac:dyDescent="0.2">
      <c r="A25" s="25">
        <v>18</v>
      </c>
      <c r="B25" s="35"/>
      <c r="C25" s="36"/>
      <c r="D25" s="36"/>
      <c r="E25" s="36"/>
      <c r="F25" s="36"/>
      <c r="G25" s="37"/>
      <c r="H25" s="37"/>
      <c r="I25" s="37"/>
      <c r="J25" s="49"/>
      <c r="K25" s="13"/>
      <c r="L25" s="13"/>
      <c r="M25" s="13"/>
      <c r="N25" s="13"/>
      <c r="O25" s="13"/>
      <c r="P25" s="13"/>
      <c r="Q25" s="13"/>
      <c r="R25" s="13"/>
    </row>
    <row r="26" spans="1:18" ht="14.25" x14ac:dyDescent="0.2">
      <c r="A26" s="25">
        <v>19</v>
      </c>
      <c r="B26" s="35"/>
      <c r="C26" s="36"/>
      <c r="D26" s="36"/>
      <c r="E26" s="36"/>
      <c r="F26" s="36"/>
      <c r="G26" s="37"/>
      <c r="H26" s="37"/>
      <c r="I26" s="37"/>
      <c r="J26" s="49"/>
      <c r="K26" s="13"/>
      <c r="L26" s="13"/>
      <c r="M26" s="13"/>
      <c r="N26" s="13"/>
      <c r="O26" s="13"/>
      <c r="P26" s="13"/>
      <c r="Q26" s="13"/>
      <c r="R26" s="13"/>
    </row>
    <row r="27" spans="1:18" ht="14.25" x14ac:dyDescent="0.2">
      <c r="A27" s="25">
        <v>20</v>
      </c>
      <c r="B27" s="35"/>
      <c r="C27" s="36"/>
      <c r="D27" s="36"/>
      <c r="E27" s="36"/>
      <c r="F27" s="36"/>
      <c r="G27" s="37"/>
      <c r="H27" s="37"/>
      <c r="I27" s="37"/>
      <c r="J27" s="49"/>
      <c r="K27" s="13"/>
      <c r="L27" s="13"/>
      <c r="M27" s="13"/>
      <c r="N27" s="13"/>
      <c r="O27" s="13"/>
      <c r="P27" s="13"/>
      <c r="Q27" s="13"/>
      <c r="R27" s="13"/>
    </row>
    <row r="28" spans="1:18" ht="14.25" x14ac:dyDescent="0.2">
      <c r="A28" s="25">
        <v>21</v>
      </c>
      <c r="B28" s="35"/>
      <c r="C28" s="36"/>
      <c r="D28" s="36"/>
      <c r="E28" s="36"/>
      <c r="F28" s="36"/>
      <c r="G28" s="37"/>
      <c r="H28" s="37"/>
      <c r="I28" s="37"/>
      <c r="J28" s="49"/>
      <c r="K28" s="13"/>
      <c r="L28" s="13"/>
      <c r="M28" s="13"/>
      <c r="N28" s="13"/>
      <c r="O28" s="13"/>
      <c r="P28" s="13"/>
      <c r="Q28" s="13"/>
      <c r="R28" s="13"/>
    </row>
    <row r="29" spans="1:18" ht="14.25" x14ac:dyDescent="0.2">
      <c r="A29" s="25">
        <v>22</v>
      </c>
      <c r="B29" s="35"/>
      <c r="C29" s="36"/>
      <c r="D29" s="36"/>
      <c r="E29" s="36"/>
      <c r="F29" s="36"/>
      <c r="G29" s="37"/>
      <c r="H29" s="37"/>
      <c r="I29" s="37"/>
      <c r="J29" s="49"/>
      <c r="K29" s="22"/>
      <c r="L29" s="22"/>
      <c r="M29" s="22"/>
      <c r="N29" s="22"/>
      <c r="O29" s="22"/>
      <c r="P29" s="22"/>
      <c r="Q29" s="22"/>
      <c r="R29" s="22"/>
    </row>
    <row r="30" spans="1:18" ht="14.25" x14ac:dyDescent="0.2">
      <c r="A30" s="25">
        <v>23</v>
      </c>
      <c r="B30" s="35"/>
      <c r="C30" s="36"/>
      <c r="D30" s="36"/>
      <c r="E30" s="36"/>
      <c r="F30" s="36"/>
      <c r="G30" s="37"/>
      <c r="H30" s="37"/>
      <c r="I30" s="37"/>
      <c r="J30" s="49"/>
      <c r="K30" s="22"/>
      <c r="L30" s="22"/>
      <c r="M30" s="22"/>
      <c r="N30" s="22"/>
      <c r="O30" s="22"/>
      <c r="P30" s="22"/>
      <c r="Q30" s="22"/>
      <c r="R30" s="22"/>
    </row>
    <row r="31" spans="1:18" ht="14.25" x14ac:dyDescent="0.2">
      <c r="A31" s="25">
        <v>24</v>
      </c>
      <c r="B31" s="35"/>
      <c r="C31" s="36"/>
      <c r="D31" s="36"/>
      <c r="E31" s="36"/>
      <c r="F31" s="36"/>
      <c r="G31" s="37"/>
      <c r="H31" s="37"/>
      <c r="I31" s="37"/>
      <c r="J31" s="49"/>
      <c r="K31" s="22"/>
      <c r="L31" s="22"/>
      <c r="M31" s="22"/>
      <c r="N31" s="22"/>
      <c r="O31" s="22"/>
      <c r="P31" s="22"/>
      <c r="Q31" s="22"/>
      <c r="R31" s="22"/>
    </row>
    <row r="32" spans="1:18" ht="15" x14ac:dyDescent="0.2">
      <c r="A32" s="25">
        <v>25</v>
      </c>
      <c r="B32" s="38"/>
      <c r="C32" s="39"/>
      <c r="D32" s="39"/>
      <c r="E32" s="39"/>
      <c r="F32" s="39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">
      <c r="A33" s="25">
        <v>26</v>
      </c>
      <c r="B33" s="38"/>
      <c r="C33" s="39"/>
      <c r="D33" s="39"/>
      <c r="E33" s="39"/>
      <c r="F33" s="39"/>
      <c r="G33" s="37"/>
      <c r="H33" s="37"/>
      <c r="I33" s="37"/>
      <c r="J33" s="50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">
      <c r="A34" s="25">
        <v>27</v>
      </c>
      <c r="B34" s="38"/>
      <c r="C34" s="39"/>
      <c r="D34" s="39"/>
      <c r="E34" s="39"/>
      <c r="F34" s="39"/>
      <c r="G34" s="37"/>
      <c r="H34" s="37"/>
      <c r="I34" s="37"/>
      <c r="J34" s="50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">
      <c r="A35" s="25">
        <v>28</v>
      </c>
      <c r="B35" s="38"/>
      <c r="C35" s="39"/>
      <c r="D35" s="39"/>
      <c r="E35" s="39"/>
      <c r="F35" s="39"/>
      <c r="G35" s="37"/>
      <c r="H35" s="37"/>
      <c r="I35" s="37"/>
      <c r="J35" s="50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">
      <c r="A36" s="25">
        <v>29</v>
      </c>
      <c r="B36" s="38"/>
      <c r="C36" s="39"/>
      <c r="D36" s="39"/>
      <c r="E36" s="39"/>
      <c r="F36" s="39"/>
      <c r="G36" s="37"/>
      <c r="H36" s="37"/>
      <c r="I36" s="37"/>
      <c r="J36" s="50"/>
      <c r="K36" s="22"/>
      <c r="L36" s="22"/>
      <c r="M36" s="22"/>
      <c r="N36" s="22"/>
      <c r="O36" s="22"/>
      <c r="P36" s="22"/>
      <c r="Q36" s="22"/>
      <c r="R36" s="22"/>
    </row>
    <row r="37" spans="1:18" ht="15" customHeight="1" x14ac:dyDescent="0.2">
      <c r="A37" s="25">
        <v>30</v>
      </c>
      <c r="B37" s="38"/>
      <c r="C37" s="39"/>
      <c r="D37" s="39"/>
      <c r="E37" s="39"/>
      <c r="F37" s="39"/>
      <c r="G37" s="37"/>
      <c r="H37" s="37"/>
      <c r="I37" s="37"/>
      <c r="J37" s="50"/>
      <c r="K37" s="43"/>
      <c r="L37" s="44"/>
      <c r="M37" s="44"/>
      <c r="N37" s="44"/>
      <c r="O37" s="44"/>
      <c r="P37" s="44"/>
      <c r="Q37" s="44"/>
      <c r="R37" s="44"/>
    </row>
    <row r="38" spans="1:18" ht="15" x14ac:dyDescent="0.2">
      <c r="A38" s="25">
        <v>31</v>
      </c>
      <c r="B38" s="38"/>
      <c r="C38" s="39"/>
      <c r="D38" s="39"/>
      <c r="E38" s="39"/>
      <c r="F38" s="39"/>
      <c r="G38" s="37"/>
      <c r="H38" s="37"/>
      <c r="I38" s="37"/>
      <c r="J38" s="50"/>
      <c r="K38" s="44"/>
      <c r="L38" s="44"/>
      <c r="M38" s="44"/>
      <c r="N38" s="44"/>
      <c r="O38" s="44"/>
      <c r="P38" s="44"/>
      <c r="Q38" s="44"/>
      <c r="R38" s="44"/>
    </row>
    <row r="39" spans="1:18" ht="15" x14ac:dyDescent="0.2">
      <c r="A39" s="25">
        <v>32</v>
      </c>
      <c r="B39" s="38"/>
      <c r="C39" s="39"/>
      <c r="D39" s="39"/>
      <c r="E39" s="39"/>
      <c r="F39" s="39"/>
      <c r="G39" s="37"/>
      <c r="H39" s="37"/>
      <c r="I39" s="37"/>
      <c r="J39" s="50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">
      <c r="A40" s="25">
        <v>33</v>
      </c>
      <c r="B40" s="38"/>
      <c r="C40" s="39"/>
      <c r="D40" s="39"/>
      <c r="E40" s="39"/>
      <c r="F40" s="39"/>
      <c r="G40" s="37"/>
      <c r="H40" s="37"/>
      <c r="I40" s="37"/>
      <c r="J40" s="50"/>
      <c r="K40" s="131" t="s">
        <v>29</v>
      </c>
      <c r="L40" s="132"/>
      <c r="M40" s="132"/>
      <c r="N40" s="132"/>
      <c r="O40" s="132"/>
      <c r="P40" s="132"/>
      <c r="Q40" s="132"/>
      <c r="R40" s="132"/>
    </row>
    <row r="41" spans="1:18" ht="15" x14ac:dyDescent="0.2">
      <c r="A41" s="25">
        <v>34</v>
      </c>
      <c r="B41" s="38"/>
      <c r="C41" s="39"/>
      <c r="D41" s="39"/>
      <c r="E41" s="39"/>
      <c r="F41" s="39"/>
      <c r="G41" s="37"/>
      <c r="H41" s="37"/>
      <c r="I41" s="37"/>
      <c r="J41" s="50"/>
      <c r="K41" s="45"/>
      <c r="L41" s="45"/>
      <c r="M41" s="45"/>
      <c r="N41" s="45"/>
      <c r="O41" s="45"/>
      <c r="P41" s="45"/>
      <c r="Q41" s="45"/>
      <c r="R41" s="45"/>
    </row>
    <row r="42" spans="1:18" ht="15" x14ac:dyDescent="0.2">
      <c r="A42" s="25">
        <v>35</v>
      </c>
      <c r="B42" s="38"/>
      <c r="C42" s="39"/>
      <c r="D42" s="39"/>
      <c r="E42" s="39"/>
      <c r="F42" s="39"/>
      <c r="G42" s="37"/>
      <c r="H42" s="37"/>
      <c r="I42" s="37"/>
      <c r="J42" s="50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">
      <c r="A43" s="25">
        <v>36</v>
      </c>
      <c r="B43" s="38"/>
      <c r="C43" s="39"/>
      <c r="D43" s="39"/>
      <c r="E43" s="39"/>
      <c r="F43" s="39"/>
      <c r="G43" s="37"/>
      <c r="H43" s="37"/>
      <c r="I43" s="37"/>
      <c r="J43" s="50"/>
      <c r="K43" s="45"/>
      <c r="L43" s="45"/>
      <c r="M43" s="45"/>
      <c r="N43" s="45"/>
      <c r="O43" s="45"/>
      <c r="P43" s="45"/>
      <c r="Q43" s="45"/>
      <c r="R43" s="45"/>
    </row>
    <row r="44" spans="1:18" ht="76.5" x14ac:dyDescent="0.2">
      <c r="A44" s="25">
        <v>37</v>
      </c>
      <c r="B44" s="40"/>
      <c r="C44" s="37"/>
      <c r="D44" s="37"/>
      <c r="E44" s="37"/>
      <c r="F44" s="37"/>
      <c r="G44" s="37"/>
      <c r="H44" s="37"/>
      <c r="I44" s="37"/>
      <c r="J44" s="49"/>
      <c r="K44" s="101" t="s">
        <v>123</v>
      </c>
      <c r="L44" s="45"/>
      <c r="M44" s="45"/>
      <c r="N44" s="45"/>
      <c r="O44" s="45"/>
      <c r="P44" s="45"/>
      <c r="Q44" s="45"/>
      <c r="R44" s="45"/>
    </row>
    <row r="45" spans="1:18" x14ac:dyDescent="0.2">
      <c r="A45" s="25">
        <v>38</v>
      </c>
      <c r="B45" s="40"/>
      <c r="C45" s="37"/>
      <c r="D45" s="37"/>
      <c r="E45" s="37"/>
      <c r="F45" s="37"/>
      <c r="G45" s="37"/>
      <c r="H45" s="37"/>
      <c r="I45" s="37"/>
      <c r="J45" s="49"/>
      <c r="K45" s="22"/>
      <c r="L45" s="22"/>
      <c r="M45" s="22"/>
      <c r="N45" s="22"/>
      <c r="O45" s="22"/>
      <c r="P45" s="22"/>
      <c r="Q45" s="22"/>
      <c r="R45" s="22"/>
    </row>
    <row r="46" spans="1:18" x14ac:dyDescent="0.2">
      <c r="A46" s="25">
        <v>39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">
      <c r="A47" s="25">
        <v>40</v>
      </c>
      <c r="B47" s="40"/>
      <c r="C47" s="37"/>
      <c r="D47" s="37"/>
      <c r="E47" s="37"/>
      <c r="F47" s="37"/>
      <c r="G47" s="37"/>
      <c r="H47" s="37"/>
      <c r="I47" s="37"/>
      <c r="J47" s="50"/>
      <c r="K47" s="22"/>
      <c r="L47" s="22"/>
      <c r="M47" s="22"/>
      <c r="N47" s="22"/>
      <c r="O47" s="22"/>
      <c r="P47" s="22"/>
      <c r="Q47" s="22"/>
      <c r="R47" s="22"/>
    </row>
    <row r="48" spans="1:18" x14ac:dyDescent="0.2">
      <c r="A48" s="25">
        <v>41</v>
      </c>
      <c r="B48" s="40"/>
      <c r="C48" s="37"/>
      <c r="D48" s="37"/>
      <c r="E48" s="37"/>
      <c r="F48" s="37"/>
      <c r="G48" s="37"/>
      <c r="H48" s="37"/>
      <c r="I48" s="37"/>
      <c r="J48" s="50"/>
      <c r="K48" s="22"/>
      <c r="L48" s="22"/>
      <c r="M48" s="22"/>
      <c r="N48" s="22"/>
      <c r="O48" s="22"/>
      <c r="P48" s="22"/>
      <c r="Q48" s="22"/>
      <c r="R48" s="22"/>
    </row>
    <row r="49" spans="1:29" x14ac:dyDescent="0.2">
      <c r="A49" s="25">
        <v>42</v>
      </c>
      <c r="B49" s="40"/>
      <c r="C49" s="37"/>
      <c r="D49" s="37"/>
      <c r="E49" s="37"/>
      <c r="F49" s="37"/>
      <c r="G49" s="37"/>
      <c r="H49" s="37"/>
      <c r="I49" s="37"/>
      <c r="J49" s="50"/>
      <c r="K49" s="22"/>
      <c r="L49" s="22"/>
      <c r="M49" s="22"/>
      <c r="N49" s="22"/>
      <c r="O49" s="22"/>
      <c r="P49" s="22"/>
      <c r="Q49" s="22"/>
      <c r="R49" s="22"/>
    </row>
    <row r="50" spans="1:29" x14ac:dyDescent="0.2">
      <c r="A50" s="25">
        <v>43</v>
      </c>
      <c r="B50" s="40"/>
      <c r="C50" s="37"/>
      <c r="D50" s="37"/>
      <c r="E50" s="37"/>
      <c r="F50" s="37"/>
      <c r="G50" s="37"/>
      <c r="H50" s="37"/>
      <c r="I50" s="37"/>
      <c r="J50" s="50"/>
      <c r="K50" s="22"/>
      <c r="L50" s="22"/>
      <c r="M50" s="22"/>
      <c r="N50" s="22"/>
      <c r="O50" s="22"/>
      <c r="P50" s="22"/>
      <c r="Q50" s="22"/>
      <c r="R50" s="22"/>
    </row>
    <row r="51" spans="1:29" x14ac:dyDescent="0.2">
      <c r="A51" s="25">
        <v>44</v>
      </c>
      <c r="B51" s="40"/>
      <c r="C51" s="37"/>
      <c r="D51" s="37"/>
      <c r="E51" s="37"/>
      <c r="F51" s="37"/>
      <c r="G51" s="37"/>
      <c r="H51" s="37"/>
      <c r="I51" s="37"/>
      <c r="J51" s="50"/>
      <c r="K51" s="22"/>
      <c r="L51" s="22"/>
      <c r="M51" s="22"/>
      <c r="N51" s="22"/>
      <c r="O51" s="22"/>
      <c r="P51" s="22"/>
      <c r="Q51" s="22"/>
      <c r="R51" s="22"/>
    </row>
    <row r="52" spans="1:29" x14ac:dyDescent="0.2">
      <c r="A52" s="25">
        <v>45</v>
      </c>
      <c r="B52" s="40"/>
      <c r="C52" s="37"/>
      <c r="D52" s="37"/>
      <c r="E52" s="37"/>
      <c r="F52" s="37"/>
      <c r="G52" s="37"/>
      <c r="H52" s="37"/>
      <c r="I52" s="37"/>
      <c r="J52" s="50"/>
      <c r="K52" s="22"/>
      <c r="L52" s="22"/>
      <c r="M52" s="22"/>
      <c r="N52" s="22"/>
      <c r="O52" s="22"/>
      <c r="P52" s="22"/>
      <c r="Q52" s="22"/>
      <c r="R52" s="22"/>
    </row>
    <row r="53" spans="1:29" x14ac:dyDescent="0.2">
      <c r="A53" s="25">
        <v>46</v>
      </c>
      <c r="B53" s="40"/>
      <c r="C53" s="37"/>
      <c r="D53" s="37"/>
      <c r="E53" s="37"/>
      <c r="F53" s="37"/>
      <c r="G53" s="37"/>
      <c r="H53" s="37"/>
      <c r="I53" s="37"/>
      <c r="J53" s="50"/>
      <c r="K53" s="22"/>
      <c r="L53" s="22"/>
      <c r="M53" s="22"/>
      <c r="N53" s="22"/>
      <c r="O53" s="22"/>
      <c r="P53" s="22"/>
      <c r="Q53" s="22"/>
      <c r="R53" s="22"/>
    </row>
    <row r="54" spans="1:29" x14ac:dyDescent="0.2">
      <c r="A54" s="25">
        <v>47</v>
      </c>
      <c r="B54" s="40"/>
      <c r="C54" s="37"/>
      <c r="D54" s="37"/>
      <c r="E54" s="37"/>
      <c r="F54" s="37"/>
      <c r="G54" s="37"/>
      <c r="H54" s="37"/>
      <c r="I54" s="37"/>
      <c r="J54" s="50"/>
      <c r="K54" s="22"/>
      <c r="L54" s="22"/>
      <c r="M54" s="22"/>
      <c r="N54" s="22"/>
      <c r="O54" s="22"/>
      <c r="P54" s="22"/>
      <c r="Q54" s="22"/>
      <c r="R54" s="22"/>
    </row>
    <row r="55" spans="1:29" x14ac:dyDescent="0.2">
      <c r="A55" s="25">
        <v>48</v>
      </c>
      <c r="B55" s="40"/>
      <c r="C55" s="37"/>
      <c r="D55" s="37"/>
      <c r="E55" s="37"/>
      <c r="F55" s="37"/>
      <c r="G55" s="37"/>
      <c r="H55" s="37"/>
      <c r="I55" s="37"/>
      <c r="J55" s="50"/>
      <c r="K55" s="22"/>
      <c r="L55" s="22"/>
      <c r="M55" s="22"/>
      <c r="N55" s="22"/>
      <c r="O55" s="22"/>
      <c r="P55" s="22"/>
      <c r="Q55" s="22"/>
      <c r="R55" s="22"/>
    </row>
    <row r="56" spans="1:29" x14ac:dyDescent="0.2">
      <c r="A56" s="25">
        <v>49</v>
      </c>
      <c r="B56" s="40"/>
      <c r="C56" s="37"/>
      <c r="D56" s="37"/>
      <c r="E56" s="37"/>
      <c r="F56" s="37"/>
      <c r="G56" s="37"/>
      <c r="H56" s="37"/>
      <c r="I56" s="37"/>
      <c r="J56" s="50"/>
      <c r="K56" s="22"/>
      <c r="L56" s="22"/>
      <c r="M56" s="22"/>
      <c r="N56" s="22"/>
      <c r="O56" s="22"/>
      <c r="P56" s="22"/>
      <c r="Q56" s="22"/>
      <c r="R56" s="22"/>
    </row>
    <row r="57" spans="1:29" ht="13.5" thickBot="1" x14ac:dyDescent="0.25">
      <c r="A57" s="26">
        <v>50</v>
      </c>
      <c r="B57" s="41"/>
      <c r="C57" s="42"/>
      <c r="D57" s="42"/>
      <c r="E57" s="42"/>
      <c r="F57" s="42"/>
      <c r="G57" s="42"/>
      <c r="H57" s="42"/>
      <c r="I57" s="42"/>
      <c r="J57" s="51"/>
      <c r="K57" s="22"/>
      <c r="L57" s="22"/>
      <c r="M57" s="22"/>
      <c r="N57" s="22"/>
      <c r="O57" s="22"/>
      <c r="P57" s="22"/>
      <c r="Q57" s="22"/>
      <c r="R57" s="22"/>
    </row>
    <row r="58" spans="1:29" x14ac:dyDescent="0.2">
      <c r="A58" s="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29" x14ac:dyDescent="0.2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">
      <c r="A61" s="13"/>
      <c r="B61" s="142" t="s">
        <v>25</v>
      </c>
      <c r="C61" s="143"/>
      <c r="D61" s="143"/>
      <c r="E61" s="143"/>
      <c r="F61" s="143"/>
      <c r="G61" s="143"/>
      <c r="H61" s="143"/>
      <c r="I61" s="143"/>
      <c r="J61" s="143"/>
      <c r="K61" s="22"/>
      <c r="L61" s="22"/>
      <c r="M61" s="22"/>
      <c r="N61" s="22"/>
      <c r="O61" s="22"/>
      <c r="P61" s="22"/>
      <c r="Q61" s="22"/>
      <c r="R61" s="22"/>
    </row>
    <row r="62" spans="1:29" x14ac:dyDescent="0.2">
      <c r="A62" s="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3.5" thickBot="1" x14ac:dyDescent="0.25">
      <c r="A63" s="23" t="s">
        <v>19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26</v>
      </c>
      <c r="J63" s="18" t="s">
        <v>27</v>
      </c>
      <c r="K63" s="13"/>
      <c r="L63" s="22"/>
      <c r="M63" s="22"/>
      <c r="N63" s="22"/>
      <c r="O63" s="22"/>
      <c r="P63" s="22"/>
      <c r="Q63" s="22"/>
      <c r="R63" s="22"/>
      <c r="T63" s="11"/>
      <c r="U63" s="11"/>
      <c r="V63" s="11"/>
      <c r="W63" s="11"/>
      <c r="X63" s="11"/>
      <c r="Y63" s="11"/>
      <c r="Z63" s="11"/>
      <c r="AA63" s="11"/>
      <c r="AB63" s="11"/>
      <c r="AC63" s="9"/>
    </row>
    <row r="64" spans="1:29" x14ac:dyDescent="0.2">
      <c r="A64" s="24">
        <v>1</v>
      </c>
      <c r="B64" s="22">
        <f t="shared" ref="B64:B73" si="0">IF((B8&lt;&gt;0)*ISNUMBER(B8),100*(B8/B8),"")</f>
        <v>100</v>
      </c>
      <c r="C64" s="22">
        <f t="shared" ref="C64:C73" si="1">IF((B8&lt;&gt;0)*ISNUMBER(C8),100*(C8/B8),"")</f>
        <v>97.452229299363054</v>
      </c>
      <c r="D64" s="22">
        <f t="shared" ref="D64:D73" si="2">IF((B8&lt;&gt;0)*ISNUMBER(D8),100*(D8/B8),"")</f>
        <v>93.630573248407629</v>
      </c>
      <c r="E64" s="22">
        <f t="shared" ref="E64:E73" si="3">IF((B8&lt;&gt;0)*ISNUMBER(E8),100*(E8/B8),"")</f>
        <v>99.363057324840767</v>
      </c>
      <c r="F64" s="22">
        <f t="shared" ref="F64:F73" si="4">IF((B8&lt;&gt;0)*ISNUMBER(F8),100*(F8/B8),"")</f>
        <v>86.624203821656053</v>
      </c>
      <c r="G64" s="22">
        <f t="shared" ref="G64:G73" si="5">IF((B8&lt;&gt;0)*ISNUMBER(G8),100*(G8/B8),"")</f>
        <v>83.439490445859875</v>
      </c>
      <c r="H64" s="22">
        <f t="shared" ref="H64:H73" si="6">IF((B8&lt;&gt;0)*ISNUMBER(H8),100*(H8/B8),"")</f>
        <v>88.535031847133752</v>
      </c>
      <c r="I64" s="22">
        <f t="shared" ref="I64:I73" si="7">IF((B8&lt;&gt;0)*ISNUMBER(I8),100*(I8/B8),"")</f>
        <v>87.898089171974519</v>
      </c>
      <c r="J64" s="22">
        <f t="shared" ref="J64:J73" si="8">IF((B8&lt;&gt;0)*ISNUMBER(J8),100*(J8/B8),"")</f>
        <v>110.19108280254777</v>
      </c>
      <c r="K64" s="20"/>
      <c r="L64" s="22"/>
      <c r="M64" s="22"/>
      <c r="N64" s="22"/>
      <c r="O64" s="22"/>
      <c r="P64" s="22"/>
      <c r="Q64" s="22"/>
      <c r="R64" s="22"/>
      <c r="T64" s="9"/>
      <c r="U64" s="10"/>
      <c r="V64" s="10"/>
      <c r="W64" s="10"/>
      <c r="X64" s="10"/>
      <c r="Y64" s="10"/>
      <c r="Z64" s="10"/>
      <c r="AA64" s="10"/>
      <c r="AB64" s="10"/>
      <c r="AC64" s="9"/>
    </row>
    <row r="65" spans="1:29" x14ac:dyDescent="0.2">
      <c r="A65" s="25">
        <v>2</v>
      </c>
      <c r="B65" s="22">
        <f t="shared" si="0"/>
        <v>100</v>
      </c>
      <c r="C65" s="22">
        <f t="shared" si="1"/>
        <v>94.673123486682826</v>
      </c>
      <c r="D65" s="22">
        <f t="shared" si="2"/>
        <v>92.009685230024203</v>
      </c>
      <c r="E65" s="22">
        <f t="shared" si="3"/>
        <v>84.503631961259089</v>
      </c>
      <c r="F65" s="22">
        <f t="shared" si="4"/>
        <v>89.346246973365623</v>
      </c>
      <c r="G65" s="22">
        <f t="shared" si="5"/>
        <v>81.598062953995168</v>
      </c>
      <c r="H65" s="22">
        <f t="shared" si="6"/>
        <v>88.619854721549643</v>
      </c>
      <c r="I65" s="22">
        <f t="shared" si="7"/>
        <v>87.651331719128336</v>
      </c>
      <c r="J65" s="22">
        <f t="shared" si="8"/>
        <v>92.493946731234871</v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">
      <c r="A66" s="25">
        <v>3</v>
      </c>
      <c r="B66" s="22">
        <f t="shared" si="0"/>
        <v>100</v>
      </c>
      <c r="C66" s="22">
        <f t="shared" si="1"/>
        <v>109.53947368421053</v>
      </c>
      <c r="D66" s="22">
        <f t="shared" si="2"/>
        <v>92.763157894736835</v>
      </c>
      <c r="E66" s="22">
        <f t="shared" si="3"/>
        <v>109.53947368421053</v>
      </c>
      <c r="F66" s="22">
        <f t="shared" si="4"/>
        <v>113.81578947368421</v>
      </c>
      <c r="G66" s="22">
        <f t="shared" si="5"/>
        <v>108.2236842105263</v>
      </c>
      <c r="H66" s="22">
        <f t="shared" si="6"/>
        <v>105.92105263157896</v>
      </c>
      <c r="I66" s="22">
        <f t="shared" si="7"/>
        <v>110.85526315789474</v>
      </c>
      <c r="J66" s="22">
        <f t="shared" si="8"/>
        <v>100.6578947368421</v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">
      <c r="A67" s="25">
        <v>4</v>
      </c>
      <c r="B67" s="22">
        <f t="shared" si="0"/>
        <v>100</v>
      </c>
      <c r="C67" s="22">
        <f t="shared" si="1"/>
        <v>119.81981981981984</v>
      </c>
      <c r="D67" s="22">
        <f t="shared" si="2"/>
        <v>122.52252252252251</v>
      </c>
      <c r="E67" s="22">
        <f t="shared" si="3"/>
        <v>113.51351351351352</v>
      </c>
      <c r="F67" s="22">
        <f t="shared" si="4"/>
        <v>116.21621621621622</v>
      </c>
      <c r="G67" s="22">
        <f t="shared" si="5"/>
        <v>121.62162162162163</v>
      </c>
      <c r="H67" s="22">
        <f t="shared" si="6"/>
        <v>133.33333333333334</v>
      </c>
      <c r="I67" s="22">
        <f t="shared" si="7"/>
        <v>127.92792792792793</v>
      </c>
      <c r="J67" s="22">
        <f t="shared" si="8"/>
        <v>131.53153153153156</v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">
      <c r="A68" s="25">
        <v>5</v>
      </c>
      <c r="B68" s="22">
        <f t="shared" si="0"/>
        <v>100</v>
      </c>
      <c r="C68" s="22">
        <f t="shared" si="1"/>
        <v>87.759815242494227</v>
      </c>
      <c r="D68" s="22">
        <f t="shared" si="2"/>
        <v>90.762124711316389</v>
      </c>
      <c r="E68" s="22">
        <f t="shared" si="3"/>
        <v>96.997690531177824</v>
      </c>
      <c r="F68" s="22">
        <f t="shared" si="4"/>
        <v>91.685912240184763</v>
      </c>
      <c r="G68" s="22">
        <f t="shared" si="5"/>
        <v>93.764434180138551</v>
      </c>
      <c r="H68" s="22">
        <f t="shared" si="6"/>
        <v>93.764434180138551</v>
      </c>
      <c r="I68" s="22">
        <f t="shared" si="7"/>
        <v>85.219399538106231</v>
      </c>
      <c r="J68" s="22">
        <f t="shared" si="8"/>
        <v>91.224018475750583</v>
      </c>
      <c r="K68" s="20"/>
      <c r="L68" s="13"/>
      <c r="M68" s="13"/>
      <c r="N68" s="13"/>
      <c r="O68" s="13"/>
      <c r="P68" s="13"/>
      <c r="Q68" s="13"/>
      <c r="R68" s="13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">
      <c r="A69" s="25">
        <v>6</v>
      </c>
      <c r="B69" s="22">
        <f t="shared" si="0"/>
        <v>100</v>
      </c>
      <c r="C69" s="22">
        <f t="shared" si="1"/>
        <v>97.233201581027672</v>
      </c>
      <c r="D69" s="22">
        <f t="shared" si="2"/>
        <v>100</v>
      </c>
      <c r="E69" s="22">
        <f t="shared" si="3"/>
        <v>95.652173913043484</v>
      </c>
      <c r="F69" s="22">
        <f t="shared" si="4"/>
        <v>95.652173913043484</v>
      </c>
      <c r="G69" s="22">
        <f t="shared" si="5"/>
        <v>105.13833992094862</v>
      </c>
      <c r="H69" s="22">
        <f t="shared" si="6"/>
        <v>88.537549407114639</v>
      </c>
      <c r="I69" s="22">
        <f t="shared" si="7"/>
        <v>103.55731225296442</v>
      </c>
      <c r="J69" s="22">
        <f t="shared" si="8"/>
        <v>95.652173913043484</v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">
      <c r="A70" s="25">
        <v>7</v>
      </c>
      <c r="B70" s="22">
        <f t="shared" si="0"/>
        <v>100</v>
      </c>
      <c r="C70" s="22">
        <f t="shared" si="1"/>
        <v>93.780687397708675</v>
      </c>
      <c r="D70" s="22">
        <f t="shared" si="2"/>
        <v>97.708674304418977</v>
      </c>
      <c r="E70" s="22">
        <f t="shared" si="3"/>
        <v>92.962356792144021</v>
      </c>
      <c r="F70" s="22">
        <f t="shared" si="4"/>
        <v>92.962356792144021</v>
      </c>
      <c r="G70" s="22">
        <f t="shared" si="5"/>
        <v>91.162029459901802</v>
      </c>
      <c r="H70" s="22">
        <f t="shared" si="6"/>
        <v>89.689034369885434</v>
      </c>
      <c r="I70" s="22">
        <f t="shared" si="7"/>
        <v>94.108019639934525</v>
      </c>
      <c r="J70" s="22">
        <f t="shared" si="8"/>
        <v>88.707037643207855</v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">
      <c r="A71" s="25">
        <v>8</v>
      </c>
      <c r="B71" s="22">
        <f t="shared" si="0"/>
        <v>100</v>
      </c>
      <c r="C71" s="22">
        <f t="shared" si="1"/>
        <v>106.87679083094554</v>
      </c>
      <c r="D71" s="22">
        <f t="shared" si="2"/>
        <v>108.02292263610313</v>
      </c>
      <c r="E71" s="22">
        <f t="shared" si="3"/>
        <v>100.57306590257879</v>
      </c>
      <c r="F71" s="22">
        <f t="shared" si="4"/>
        <v>110.60171919770771</v>
      </c>
      <c r="G71" s="22">
        <f t="shared" si="5"/>
        <v>101.71919770773638</v>
      </c>
      <c r="H71" s="22">
        <f t="shared" si="6"/>
        <v>104.29799426934096</v>
      </c>
      <c r="I71" s="22">
        <f t="shared" si="7"/>
        <v>103.72492836676217</v>
      </c>
      <c r="J71" s="22">
        <f t="shared" si="8"/>
        <v>109.45558739255013</v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">
      <c r="A72" s="25">
        <v>9</v>
      </c>
      <c r="B72" s="22">
        <f t="shared" si="0"/>
        <v>100</v>
      </c>
      <c r="C72" s="22">
        <f t="shared" si="1"/>
        <v>94.088669950738918</v>
      </c>
      <c r="D72" s="22">
        <f t="shared" si="2"/>
        <v>91.871921182266021</v>
      </c>
      <c r="E72" s="22">
        <f t="shared" si="3"/>
        <v>97.290640394088683</v>
      </c>
      <c r="F72" s="22">
        <f t="shared" si="4"/>
        <v>92.364532019704441</v>
      </c>
      <c r="G72" s="22">
        <f t="shared" si="5"/>
        <v>87.438423645320199</v>
      </c>
      <c r="H72" s="22">
        <f t="shared" si="6"/>
        <v>97.783251231527117</v>
      </c>
      <c r="I72" s="22">
        <f t="shared" si="7"/>
        <v>91.871921182266021</v>
      </c>
      <c r="J72" s="22">
        <f t="shared" si="8"/>
        <v>95.073891625615772</v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">
      <c r="A73" s="25">
        <v>10</v>
      </c>
      <c r="B73" s="22">
        <f t="shared" si="0"/>
        <v>100</v>
      </c>
      <c r="C73" s="22">
        <f t="shared" si="1"/>
        <v>88.054607508532428</v>
      </c>
      <c r="D73" s="22">
        <f t="shared" si="2"/>
        <v>80.204778156996582</v>
      </c>
      <c r="E73" s="22">
        <f t="shared" si="3"/>
        <v>86.348122866894187</v>
      </c>
      <c r="F73" s="22">
        <f t="shared" si="4"/>
        <v>93.174061433447093</v>
      </c>
      <c r="G73" s="22">
        <f t="shared" si="5"/>
        <v>87.030716723549475</v>
      </c>
      <c r="H73" s="22">
        <f t="shared" si="6"/>
        <v>87.030716723549475</v>
      </c>
      <c r="I73" s="22">
        <f t="shared" si="7"/>
        <v>88.054607508532428</v>
      </c>
      <c r="J73" s="22">
        <f t="shared" si="8"/>
        <v>78.156996587030719</v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">
      <c r="A74" s="25">
        <v>11</v>
      </c>
      <c r="B74" s="22">
        <f t="shared" ref="B74:B103" si="9">IF((B18&lt;&gt;0)*ISNUMBER(B18),100*(B18/B18),"")</f>
        <v>100</v>
      </c>
      <c r="C74" s="22">
        <f t="shared" ref="C74:C103" si="10">IF((B18&lt;&gt;0)*ISNUMBER(C18),100*(C18/B18),"")</f>
        <v>87.500000000000014</v>
      </c>
      <c r="D74" s="22">
        <f t="shared" ref="D74:D103" si="11">IF((B18&lt;&gt;0)*ISNUMBER(D18),100*(D18/B18),"")</f>
        <v>93.333333333333343</v>
      </c>
      <c r="E74" s="22">
        <f t="shared" ref="E74:E103" si="12">IF((B18&lt;&gt;0)*ISNUMBER(E18),100*(E18/B18),"")</f>
        <v>87.500000000000014</v>
      </c>
      <c r="F74" s="22">
        <f t="shared" ref="F74:F103" si="13">IF((B18&lt;&gt;0)*ISNUMBER(F18),100*(F18/B18),"")</f>
        <v>87.500000000000014</v>
      </c>
      <c r="G74" s="22">
        <f t="shared" ref="G74:G103" si="14">IF((B18&lt;&gt;0)*ISNUMBER(G18),100*(G18/B18),"")</f>
        <v>96.25</v>
      </c>
      <c r="H74" s="22">
        <f t="shared" ref="H74:H103" si="15">IF((B18&lt;&gt;0)*ISNUMBER(H18),100*(H18/B18),"")</f>
        <v>89.583333333333343</v>
      </c>
      <c r="I74" s="22">
        <f t="shared" ref="I74:I103" si="16">IF((B18&lt;&gt;0)*ISNUMBER(I18),100*(I18/B18),"")</f>
        <v>92.083333333333343</v>
      </c>
      <c r="J74" s="22">
        <f t="shared" ref="J74:J103" si="17">IF((B18&lt;&gt;0)*ISNUMBER(J18),100*(J18/B18),"")</f>
        <v>93.333333333333343</v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">
      <c r="A75" s="25">
        <v>12</v>
      </c>
      <c r="B75" s="22">
        <f t="shared" si="9"/>
        <v>100</v>
      </c>
      <c r="C75" s="22">
        <f t="shared" si="10"/>
        <v>93.235294117647058</v>
      </c>
      <c r="D75" s="22">
        <f t="shared" si="11"/>
        <v>99.117647058823536</v>
      </c>
      <c r="E75" s="22">
        <f t="shared" si="12"/>
        <v>93.235294117647058</v>
      </c>
      <c r="F75" s="22">
        <f t="shared" si="13"/>
        <v>103.23529411764704</v>
      </c>
      <c r="G75" s="22">
        <f t="shared" si="14"/>
        <v>107.64705882352943</v>
      </c>
      <c r="H75" s="22">
        <f t="shared" si="15"/>
        <v>105</v>
      </c>
      <c r="I75" s="22">
        <f t="shared" si="16"/>
        <v>113.52941176470588</v>
      </c>
      <c r="J75" s="22">
        <f t="shared" si="17"/>
        <v>118.82352941176471</v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">
      <c r="A76" s="25">
        <v>13</v>
      </c>
      <c r="B76" s="22">
        <f t="shared" si="9"/>
        <v>100</v>
      </c>
      <c r="C76" s="22">
        <f t="shared" si="10"/>
        <v>94.687915006640097</v>
      </c>
      <c r="D76" s="22">
        <f t="shared" si="11"/>
        <v>96.945551128818053</v>
      </c>
      <c r="E76" s="22">
        <f t="shared" si="12"/>
        <v>95.883134130146075</v>
      </c>
      <c r="F76" s="22">
        <f t="shared" si="13"/>
        <v>96.414342629482064</v>
      </c>
      <c r="G76" s="22">
        <f t="shared" si="14"/>
        <v>90.571049136786186</v>
      </c>
      <c r="H76" s="22">
        <f t="shared" si="15"/>
        <v>91.102257636122175</v>
      </c>
      <c r="I76" s="22">
        <f t="shared" si="16"/>
        <v>93.227091633466131</v>
      </c>
      <c r="J76" s="22">
        <f t="shared" si="17"/>
        <v>88.97742363877822</v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">
      <c r="A77" s="25">
        <v>14</v>
      </c>
      <c r="B77" s="22">
        <f t="shared" si="9"/>
        <v>100</v>
      </c>
      <c r="C77" s="22">
        <f t="shared" si="10"/>
        <v>100</v>
      </c>
      <c r="D77" s="22">
        <f t="shared" si="11"/>
        <v>98.248407643312092</v>
      </c>
      <c r="E77" s="22">
        <f t="shared" si="12"/>
        <v>100</v>
      </c>
      <c r="F77" s="22">
        <f t="shared" si="13"/>
        <v>97.611464968152859</v>
      </c>
      <c r="G77" s="22">
        <f t="shared" si="14"/>
        <v>102.86624203821655</v>
      </c>
      <c r="H77" s="22">
        <f t="shared" si="15"/>
        <v>96.178343949044589</v>
      </c>
      <c r="I77" s="22">
        <f t="shared" si="16"/>
        <v>95.382165605095537</v>
      </c>
      <c r="J77" s="22">
        <f t="shared" si="17"/>
        <v>95.063694267515913</v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">
      <c r="A78" s="25">
        <v>15</v>
      </c>
      <c r="B78" s="22">
        <f t="shared" si="9"/>
        <v>100</v>
      </c>
      <c r="C78" s="22">
        <f t="shared" si="10"/>
        <v>104.82315112540192</v>
      </c>
      <c r="D78" s="22">
        <f t="shared" si="11"/>
        <v>101.92926045016077</v>
      </c>
      <c r="E78" s="22">
        <f t="shared" si="12"/>
        <v>109.32475884244373</v>
      </c>
      <c r="F78" s="22">
        <f t="shared" si="13"/>
        <v>91.318327974276528</v>
      </c>
      <c r="G78" s="22">
        <f t="shared" si="14"/>
        <v>102.89389067524117</v>
      </c>
      <c r="H78" s="22">
        <f t="shared" si="15"/>
        <v>95.498392282958207</v>
      </c>
      <c r="I78" s="22">
        <f t="shared" si="16"/>
        <v>86.816720257234735</v>
      </c>
      <c r="J78" s="22">
        <f t="shared" si="17"/>
        <v>95.498392282958207</v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">
      <c r="A79" s="25">
        <v>16</v>
      </c>
      <c r="B79" s="22" t="str">
        <f t="shared" si="9"/>
        <v/>
      </c>
      <c r="C79" s="22" t="str">
        <f t="shared" si="10"/>
        <v/>
      </c>
      <c r="D79" s="22" t="str">
        <f t="shared" si="11"/>
        <v/>
      </c>
      <c r="E79" s="22" t="str">
        <f t="shared" si="12"/>
        <v/>
      </c>
      <c r="F79" s="22" t="str">
        <f t="shared" si="13"/>
        <v/>
      </c>
      <c r="G79" s="22" t="str">
        <f t="shared" si="14"/>
        <v/>
      </c>
      <c r="H79" s="22" t="str">
        <f t="shared" si="15"/>
        <v/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">
      <c r="A80" s="25">
        <v>17</v>
      </c>
      <c r="B80" s="22" t="str">
        <f t="shared" si="9"/>
        <v/>
      </c>
      <c r="C80" s="22" t="str">
        <f t="shared" si="10"/>
        <v/>
      </c>
      <c r="D80" s="22" t="str">
        <f t="shared" si="11"/>
        <v/>
      </c>
      <c r="E80" s="22" t="str">
        <f t="shared" si="12"/>
        <v/>
      </c>
      <c r="F80" s="22" t="str">
        <f t="shared" si="13"/>
        <v/>
      </c>
      <c r="G80" s="22" t="str">
        <f t="shared" si="14"/>
        <v/>
      </c>
      <c r="H80" s="22" t="str">
        <f t="shared" si="15"/>
        <v/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">
      <c r="A81" s="25">
        <v>18</v>
      </c>
      <c r="B81" s="22" t="str">
        <f t="shared" si="9"/>
        <v/>
      </c>
      <c r="C81" s="22" t="str">
        <f t="shared" si="10"/>
        <v/>
      </c>
      <c r="D81" s="22" t="str">
        <f t="shared" si="11"/>
        <v/>
      </c>
      <c r="E81" s="22" t="str">
        <f t="shared" si="12"/>
        <v/>
      </c>
      <c r="F81" s="22" t="str">
        <f t="shared" si="13"/>
        <v/>
      </c>
      <c r="G81" s="22" t="str">
        <f t="shared" si="14"/>
        <v/>
      </c>
      <c r="H81" s="22" t="str">
        <f t="shared" si="15"/>
        <v/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">
      <c r="A82" s="25">
        <v>19</v>
      </c>
      <c r="B82" s="22" t="str">
        <f t="shared" si="9"/>
        <v/>
      </c>
      <c r="C82" s="22" t="str">
        <f t="shared" si="10"/>
        <v/>
      </c>
      <c r="D82" s="22" t="str">
        <f t="shared" si="11"/>
        <v/>
      </c>
      <c r="E82" s="22" t="str">
        <f t="shared" si="12"/>
        <v/>
      </c>
      <c r="F82" s="22" t="str">
        <f t="shared" si="13"/>
        <v/>
      </c>
      <c r="G82" s="22" t="str">
        <f t="shared" si="14"/>
        <v/>
      </c>
      <c r="H82" s="22" t="str">
        <f t="shared" si="15"/>
        <v/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">
      <c r="A83" s="25">
        <v>20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">
      <c r="A84" s="25">
        <v>21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">
      <c r="A85" s="25">
        <v>22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">
      <c r="A86" s="25">
        <v>23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">
      <c r="A87" s="25">
        <v>24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">
      <c r="A88" s="25">
        <v>25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">
      <c r="A89" s="25">
        <v>26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">
      <c r="A90" s="25">
        <v>27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">
      <c r="A91" s="25">
        <v>28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">
      <c r="A92" s="25">
        <v>29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">
      <c r="A93" s="25">
        <v>30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">
      <c r="A94" s="25">
        <v>31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">
      <c r="A95" s="25">
        <v>32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">
      <c r="A96" s="25">
        <v>33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">
      <c r="A97" s="25">
        <v>34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ht="13.5" customHeight="1" x14ac:dyDescent="0.2">
      <c r="A98" s="25">
        <v>35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46"/>
      <c r="L98" s="47"/>
      <c r="M98" s="47"/>
      <c r="N98" s="47"/>
      <c r="O98" s="47"/>
      <c r="P98" s="47"/>
      <c r="Q98" s="47"/>
      <c r="R98" s="47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x14ac:dyDescent="0.2">
      <c r="A99" s="25">
        <v>36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8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">
      <c r="A100" s="25">
        <v>37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">
      <c r="A101" s="25">
        <v>38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">
      <c r="A102" s="25">
        <v>39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133" t="s">
        <v>28</v>
      </c>
      <c r="L102" s="134"/>
      <c r="M102" s="134"/>
      <c r="N102" s="134"/>
      <c r="O102" s="134"/>
      <c r="P102" s="134"/>
      <c r="Q102" s="134"/>
      <c r="R102" s="134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">
      <c r="A103" s="25">
        <v>40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35"/>
      <c r="L103" s="134"/>
      <c r="M103" s="134"/>
      <c r="N103" s="134"/>
      <c r="O103" s="134"/>
      <c r="P103" s="134"/>
      <c r="Q103" s="134"/>
      <c r="R103" s="134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">
      <c r="A104" s="25">
        <v>41</v>
      </c>
      <c r="B104" s="22" t="str">
        <f t="shared" ref="B104:B113" si="18">IF((B48&lt;&gt;0)*ISNUMBER(B48),100*(B48/B48),"")</f>
        <v/>
      </c>
      <c r="C104" s="22" t="str">
        <f t="shared" ref="C104:C113" si="19">IF((B48&lt;&gt;0)*ISNUMBER(C48),100*(C48/B48),"")</f>
        <v/>
      </c>
      <c r="D104" s="22" t="str">
        <f t="shared" ref="D104:D113" si="20">IF((B48&lt;&gt;0)*ISNUMBER(D48),100*(D48/B48),"")</f>
        <v/>
      </c>
      <c r="E104" s="22" t="str">
        <f t="shared" ref="E104:E113" si="21">IF((B48&lt;&gt;0)*ISNUMBER(E48),100*(E48/B48),"")</f>
        <v/>
      </c>
      <c r="F104" s="22" t="str">
        <f t="shared" ref="F104:F113" si="22">IF((B48&lt;&gt;0)*ISNUMBER(F48),100*(F48/B48),"")</f>
        <v/>
      </c>
      <c r="G104" s="22" t="str">
        <f t="shared" ref="G104:G113" si="23">IF((B48&lt;&gt;0)*ISNUMBER(G48),100*(G48/B48),"")</f>
        <v/>
      </c>
      <c r="H104" s="22" t="str">
        <f t="shared" ref="H104:H113" si="24">IF((B48&lt;&gt;0)*ISNUMBER(H48),100*(H48/B48),"")</f>
        <v/>
      </c>
      <c r="I104" s="22" t="str">
        <f t="shared" ref="I104:I113" si="25">IF((B48&lt;&gt;0)*ISNUMBER(I48),100*(I48/B48),"")</f>
        <v/>
      </c>
      <c r="J104" s="22" t="str">
        <f t="shared" ref="J104:J113" si="26">IF((B48&lt;&gt;0)*ISNUMBER(J48),100*(J48/B48),"")</f>
        <v/>
      </c>
      <c r="K104" s="135"/>
      <c r="L104" s="134"/>
      <c r="M104" s="134"/>
      <c r="N104" s="134"/>
      <c r="O104" s="134"/>
      <c r="P104" s="134"/>
      <c r="Q104" s="134"/>
      <c r="R104" s="134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">
      <c r="A105" s="25">
        <v>42</v>
      </c>
      <c r="B105" s="22" t="str">
        <f t="shared" si="18"/>
        <v/>
      </c>
      <c r="C105" s="22" t="str">
        <f t="shared" si="19"/>
        <v/>
      </c>
      <c r="D105" s="22" t="str">
        <f t="shared" si="20"/>
        <v/>
      </c>
      <c r="E105" s="22" t="str">
        <f t="shared" si="21"/>
        <v/>
      </c>
      <c r="F105" s="22" t="str">
        <f t="shared" si="22"/>
        <v/>
      </c>
      <c r="G105" s="22" t="str">
        <f t="shared" si="23"/>
        <v/>
      </c>
      <c r="H105" s="22" t="str">
        <f t="shared" si="24"/>
        <v/>
      </c>
      <c r="I105" s="22" t="str">
        <f t="shared" si="25"/>
        <v/>
      </c>
      <c r="J105" s="22" t="str">
        <f t="shared" si="26"/>
        <v/>
      </c>
      <c r="K105" s="135"/>
      <c r="L105" s="134"/>
      <c r="M105" s="134"/>
      <c r="N105" s="134"/>
      <c r="O105" s="134"/>
      <c r="P105" s="134"/>
      <c r="Q105" s="134"/>
      <c r="R105" s="134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">
      <c r="A106" s="25">
        <v>43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35"/>
      <c r="L106" s="134"/>
      <c r="M106" s="134"/>
      <c r="N106" s="134"/>
      <c r="O106" s="134"/>
      <c r="P106" s="134"/>
      <c r="Q106" s="134"/>
      <c r="R106" s="134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">
      <c r="A107" s="25">
        <v>44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48"/>
      <c r="L107" s="47"/>
      <c r="M107" s="47"/>
      <c r="N107" s="47"/>
      <c r="O107" s="47"/>
      <c r="P107" s="47"/>
      <c r="Q107" s="47"/>
      <c r="R107" s="47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">
      <c r="A108" s="25">
        <v>45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">
      <c r="A109" s="25">
        <v>46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">
      <c r="A110" s="25">
        <v>47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">
      <c r="A111" s="25">
        <v>48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20"/>
      <c r="L111" s="13"/>
      <c r="M111" s="13"/>
      <c r="N111" s="13"/>
      <c r="O111" s="13"/>
      <c r="P111" s="13"/>
      <c r="Q111" s="13"/>
      <c r="R111" s="13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">
      <c r="A112" s="25">
        <v>49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ht="13.5" thickBot="1" x14ac:dyDescent="0.25">
      <c r="A113" s="26">
        <v>50</v>
      </c>
      <c r="B113" s="27" t="str">
        <f t="shared" si="18"/>
        <v/>
      </c>
      <c r="C113" s="28" t="str">
        <f t="shared" si="19"/>
        <v/>
      </c>
      <c r="D113" s="28" t="str">
        <f t="shared" si="20"/>
        <v/>
      </c>
      <c r="E113" s="28" t="str">
        <f t="shared" si="21"/>
        <v/>
      </c>
      <c r="F113" s="28" t="str">
        <f t="shared" si="22"/>
        <v/>
      </c>
      <c r="G113" s="28" t="str">
        <f t="shared" si="23"/>
        <v/>
      </c>
      <c r="H113" s="28" t="str">
        <f t="shared" si="24"/>
        <v/>
      </c>
      <c r="I113" s="28" t="str">
        <f t="shared" si="25"/>
        <v/>
      </c>
      <c r="J113" s="29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x14ac:dyDescent="0.2">
      <c r="A114" s="30" t="s">
        <v>7</v>
      </c>
      <c r="B114" s="22">
        <f t="shared" ref="B114:H114" si="27">IF(B115&gt;0,AVERAGE(B64:B113),"")</f>
        <v>100</v>
      </c>
      <c r="C114" s="22">
        <f t="shared" si="27"/>
        <v>97.96831860341419</v>
      </c>
      <c r="D114" s="22">
        <f t="shared" si="27"/>
        <v>97.271370633415998</v>
      </c>
      <c r="E114" s="22">
        <f t="shared" si="27"/>
        <v>97.512460931599193</v>
      </c>
      <c r="F114" s="22">
        <f t="shared" si="27"/>
        <v>97.234842784714147</v>
      </c>
      <c r="G114" s="22">
        <f t="shared" si="27"/>
        <v>97.424282769558076</v>
      </c>
      <c r="H114" s="22">
        <f t="shared" si="27"/>
        <v>96.991638661107359</v>
      </c>
      <c r="I114" s="22">
        <f>IF(I115&gt;0,AVERAGE(I64:I113),"")</f>
        <v>97.460501537288437</v>
      </c>
      <c r="J114" s="22">
        <f>IF(J115&gt;0,AVERAGE(J64:J113),"")</f>
        <v>98.989368958246999</v>
      </c>
      <c r="K114" s="20"/>
      <c r="L114" s="13"/>
      <c r="M114" s="13"/>
      <c r="N114" s="13"/>
      <c r="O114" s="13"/>
      <c r="P114" s="13"/>
      <c r="Q114" s="13"/>
      <c r="R114" s="13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">
      <c r="A115" s="31" t="s">
        <v>8</v>
      </c>
      <c r="B115" s="22">
        <f>COUNT(B64:B113)</f>
        <v>15</v>
      </c>
      <c r="C115" s="22">
        <f t="shared" ref="C115:J115" si="28">COUNT(C64:C113)</f>
        <v>15</v>
      </c>
      <c r="D115" s="22">
        <f t="shared" si="28"/>
        <v>15</v>
      </c>
      <c r="E115" s="22">
        <f t="shared" si="28"/>
        <v>15</v>
      </c>
      <c r="F115" s="22">
        <f t="shared" si="28"/>
        <v>15</v>
      </c>
      <c r="G115" s="22">
        <f t="shared" si="28"/>
        <v>15</v>
      </c>
      <c r="H115" s="22">
        <f t="shared" si="28"/>
        <v>15</v>
      </c>
      <c r="I115" s="22">
        <f t="shared" si="28"/>
        <v>15</v>
      </c>
      <c r="J115" s="22">
        <f t="shared" si="28"/>
        <v>15</v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">
      <c r="A116" s="31" t="s">
        <v>9</v>
      </c>
      <c r="B116" s="22">
        <f>IF(B115&gt;0,STDEV(B64:B113),"")</f>
        <v>0</v>
      </c>
      <c r="C116" s="22">
        <f t="shared" ref="C116:H116" si="29">IF(C115&gt;0,STDEV(C64:C113),"")</f>
        <v>8.9894919896892578</v>
      </c>
      <c r="D116" s="22">
        <f t="shared" si="29"/>
        <v>9.3601907914367199</v>
      </c>
      <c r="E116" s="22">
        <f t="shared" si="29"/>
        <v>8.4462230845173902</v>
      </c>
      <c r="F116" s="22">
        <f t="shared" si="29"/>
        <v>9.4379991475137981</v>
      </c>
      <c r="G116" s="22">
        <f t="shared" si="29"/>
        <v>11.015804359738715</v>
      </c>
      <c r="H116" s="22">
        <f t="shared" si="29"/>
        <v>11.913650644744319</v>
      </c>
      <c r="I116" s="22">
        <f>IF(I115&gt;0,STDEV(I64:I113),"")</f>
        <v>12.174913658222584</v>
      </c>
      <c r="J116" s="22">
        <f>IF(J115&gt;0,STDEV(J64:J113),"")</f>
        <v>13.412923088509212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">
      <c r="A117" s="31" t="s">
        <v>10</v>
      </c>
      <c r="B117" s="22">
        <f>IF(B115&gt;0,B116/SQRT(B115),"")</f>
        <v>0</v>
      </c>
      <c r="C117" s="22">
        <f t="shared" ref="C117:H117" si="30">IF(C115&gt;0,C116/SQRT(C115),"")</f>
        <v>2.3210768511287645</v>
      </c>
      <c r="D117" s="22">
        <f t="shared" si="30"/>
        <v>2.4167908701705625</v>
      </c>
      <c r="E117" s="22">
        <f t="shared" si="30"/>
        <v>2.1808054229792329</v>
      </c>
      <c r="F117" s="22">
        <f t="shared" si="30"/>
        <v>2.436880901322716</v>
      </c>
      <c r="G117" s="22">
        <f t="shared" si="30"/>
        <v>2.844268455356473</v>
      </c>
      <c r="H117" s="22">
        <f t="shared" si="30"/>
        <v>3.0760913693085334</v>
      </c>
      <c r="I117" s="22">
        <f>IF(I115&gt;0,I116/SQRT(I115),"")</f>
        <v>3.1435491893206189</v>
      </c>
      <c r="J117" s="22">
        <f>IF(J115&gt;0,J116/SQRT(J115),"")</f>
        <v>3.4632018497171417</v>
      </c>
      <c r="K117" s="20"/>
      <c r="L117" s="13"/>
      <c r="M117" s="13"/>
      <c r="N117" s="13"/>
      <c r="O117" s="13"/>
      <c r="P117" s="13"/>
      <c r="Q117" s="13"/>
      <c r="R117" s="13"/>
    </row>
    <row r="118" spans="1:29" x14ac:dyDescent="0.2">
      <c r="A118" s="31" t="s">
        <v>14</v>
      </c>
      <c r="B118" s="22">
        <f t="shared" ref="B118:J118" si="31">IF(B115&gt;2,TINV(0.1,B115-1),"")</f>
        <v>1.7613101357748921</v>
      </c>
      <c r="C118" s="22">
        <f t="shared" si="31"/>
        <v>1.7613101357748921</v>
      </c>
      <c r="D118" s="22">
        <f t="shared" si="31"/>
        <v>1.7613101357748921</v>
      </c>
      <c r="E118" s="22">
        <f t="shared" si="31"/>
        <v>1.7613101357748921</v>
      </c>
      <c r="F118" s="22">
        <f t="shared" si="31"/>
        <v>1.7613101357748921</v>
      </c>
      <c r="G118" s="22">
        <f t="shared" si="31"/>
        <v>1.7613101357748921</v>
      </c>
      <c r="H118" s="22">
        <f t="shared" si="31"/>
        <v>1.7613101357748921</v>
      </c>
      <c r="I118" s="22">
        <f t="shared" si="31"/>
        <v>1.7613101357748921</v>
      </c>
      <c r="J118" s="22">
        <f t="shared" si="31"/>
        <v>1.7613101357748921</v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">
      <c r="A119" s="31" t="s">
        <v>13</v>
      </c>
      <c r="B119" s="22">
        <f>IF(B115&gt;2,B118*B117,"")</f>
        <v>0</v>
      </c>
      <c r="C119" s="22">
        <f t="shared" ref="C119:H119" si="32">IF(C115&gt;2,C118*C117,"")</f>
        <v>4.0881361838055632</v>
      </c>
      <c r="D119" s="22">
        <f t="shared" si="32"/>
        <v>4.2567182556796332</v>
      </c>
      <c r="E119" s="22">
        <f t="shared" si="32"/>
        <v>3.8410746956461739</v>
      </c>
      <c r="F119" s="22">
        <f t="shared" si="32"/>
        <v>4.2921030311759543</v>
      </c>
      <c r="G119" s="22">
        <f t="shared" si="32"/>
        <v>5.0096388592841521</v>
      </c>
      <c r="H119" s="22">
        <f t="shared" si="32"/>
        <v>5.4179509073327869</v>
      </c>
      <c r="I119" s="22">
        <f>IF(I115&gt;2,I118*I117,"")</f>
        <v>5.536765049457351</v>
      </c>
      <c r="J119" s="22">
        <f>IF(J115&gt;2,J118*J117,"")</f>
        <v>6.0997725201411566</v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">
      <c r="A120" s="31" t="s">
        <v>15</v>
      </c>
      <c r="B120" s="22">
        <f>IF(B115&gt;0,MIN(B64:B113),"")</f>
        <v>100</v>
      </c>
      <c r="C120" s="22">
        <f t="shared" ref="C120:J120" si="33">IF(C115&gt;0,MIN(C64:C113),"")</f>
        <v>87.500000000000014</v>
      </c>
      <c r="D120" s="22">
        <f t="shared" si="33"/>
        <v>80.204778156996582</v>
      </c>
      <c r="E120" s="22">
        <f t="shared" si="33"/>
        <v>84.503631961259089</v>
      </c>
      <c r="F120" s="22">
        <f t="shared" si="33"/>
        <v>86.624203821656053</v>
      </c>
      <c r="G120" s="22">
        <f t="shared" si="33"/>
        <v>81.598062953995168</v>
      </c>
      <c r="H120" s="22">
        <f t="shared" si="33"/>
        <v>87.030716723549475</v>
      </c>
      <c r="I120" s="22">
        <f t="shared" si="33"/>
        <v>85.219399538106231</v>
      </c>
      <c r="J120" s="22">
        <f t="shared" si="33"/>
        <v>78.156996587030719</v>
      </c>
      <c r="K120" s="20"/>
      <c r="L120" s="13"/>
      <c r="M120" s="13"/>
      <c r="N120" s="13"/>
      <c r="O120" s="13"/>
      <c r="P120" s="13"/>
      <c r="Q120" s="13"/>
      <c r="R120" s="13"/>
    </row>
    <row r="121" spans="1:29" ht="13.5" thickBot="1" x14ac:dyDescent="0.25">
      <c r="A121" s="31" t="s">
        <v>16</v>
      </c>
      <c r="B121" s="22">
        <f>IF(B115&gt;0,MAX(B64:B113),"")</f>
        <v>100</v>
      </c>
      <c r="C121" s="22">
        <f t="shared" ref="C121:J121" si="34">IF(C115&gt;0,MAX(C64:C113),"")</f>
        <v>119.81981981981984</v>
      </c>
      <c r="D121" s="22">
        <f t="shared" si="34"/>
        <v>122.52252252252251</v>
      </c>
      <c r="E121" s="22">
        <f t="shared" si="34"/>
        <v>113.51351351351352</v>
      </c>
      <c r="F121" s="22">
        <f t="shared" si="34"/>
        <v>116.21621621621622</v>
      </c>
      <c r="G121" s="22">
        <f t="shared" si="34"/>
        <v>121.62162162162163</v>
      </c>
      <c r="H121" s="22">
        <f t="shared" si="34"/>
        <v>133.33333333333334</v>
      </c>
      <c r="I121" s="22">
        <f t="shared" si="34"/>
        <v>127.92792792792793</v>
      </c>
      <c r="J121" s="29">
        <f t="shared" si="34"/>
        <v>131.53153153153156</v>
      </c>
      <c r="K121" s="20"/>
      <c r="L121" s="13"/>
      <c r="M121" s="13"/>
      <c r="N121" s="13"/>
      <c r="O121" s="13"/>
      <c r="P121" s="13"/>
      <c r="Q121" s="13"/>
      <c r="R121" s="13"/>
    </row>
    <row r="122" spans="1:29" x14ac:dyDescent="0.2">
      <c r="A122" s="30" t="s">
        <v>17</v>
      </c>
      <c r="B122" s="32">
        <f>100-B3</f>
        <v>90</v>
      </c>
      <c r="C122" s="32">
        <f>100-B3</f>
        <v>90</v>
      </c>
      <c r="D122" s="32">
        <f>100-B3</f>
        <v>90</v>
      </c>
      <c r="E122" s="32">
        <f>100-B3</f>
        <v>90</v>
      </c>
      <c r="F122" s="32">
        <f>100-B3</f>
        <v>90</v>
      </c>
      <c r="G122" s="32">
        <f>100-B3</f>
        <v>90</v>
      </c>
      <c r="H122" s="32">
        <f>100-B3</f>
        <v>90</v>
      </c>
      <c r="I122" s="32">
        <f>100-B3</f>
        <v>90</v>
      </c>
      <c r="J122" s="32">
        <f>100-B3</f>
        <v>90</v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">
      <c r="A123" s="31" t="s">
        <v>18</v>
      </c>
      <c r="B123" s="22">
        <f>100+B3</f>
        <v>110</v>
      </c>
      <c r="C123" s="22">
        <f>100+B3</f>
        <v>110</v>
      </c>
      <c r="D123" s="22">
        <f>100+B3</f>
        <v>110</v>
      </c>
      <c r="E123" s="22">
        <f>100+B3</f>
        <v>110</v>
      </c>
      <c r="F123" s="22">
        <f>100+B3</f>
        <v>110</v>
      </c>
      <c r="G123" s="22">
        <f>100+B3</f>
        <v>110</v>
      </c>
      <c r="H123" s="22">
        <f>100+B3</f>
        <v>110</v>
      </c>
      <c r="I123" s="22">
        <f>100+B3</f>
        <v>110</v>
      </c>
      <c r="J123" s="22">
        <f>100+B3</f>
        <v>110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">
      <c r="A124" s="31" t="s">
        <v>22</v>
      </c>
      <c r="B124" s="22">
        <f>100-E3</f>
        <v>76.8</v>
      </c>
      <c r="C124" s="22">
        <f>100-E3</f>
        <v>76.8</v>
      </c>
      <c r="D124" s="22">
        <f>100-E3</f>
        <v>76.8</v>
      </c>
      <c r="E124" s="22">
        <f>100-E3</f>
        <v>76.8</v>
      </c>
      <c r="F124" s="22">
        <f>100-E3</f>
        <v>76.8</v>
      </c>
      <c r="G124" s="22">
        <f>100-E3</f>
        <v>76.8</v>
      </c>
      <c r="H124" s="22">
        <f>100-E3</f>
        <v>76.8</v>
      </c>
      <c r="I124" s="22">
        <f>100-E3</f>
        <v>76.8</v>
      </c>
      <c r="J124" s="33">
        <f>100-E3</f>
        <v>76.8</v>
      </c>
      <c r="K124" s="13"/>
      <c r="L124" s="13"/>
      <c r="M124" s="13"/>
      <c r="N124" s="13"/>
      <c r="O124" s="13"/>
      <c r="P124" s="13"/>
      <c r="Q124" s="13"/>
      <c r="R124" s="13"/>
    </row>
    <row r="125" spans="1:29" ht="13.5" thickBot="1" x14ac:dyDescent="0.25">
      <c r="A125" s="34" t="s">
        <v>23</v>
      </c>
      <c r="B125" s="28">
        <f>100+E3</f>
        <v>123.2</v>
      </c>
      <c r="C125" s="28">
        <f>100+E3</f>
        <v>123.2</v>
      </c>
      <c r="D125" s="28">
        <f>100+E3</f>
        <v>123.2</v>
      </c>
      <c r="E125" s="28">
        <f>100+E3</f>
        <v>123.2</v>
      </c>
      <c r="F125" s="28">
        <f>100+E3</f>
        <v>123.2</v>
      </c>
      <c r="G125" s="28">
        <f>100+E3</f>
        <v>123.2</v>
      </c>
      <c r="H125" s="28">
        <f>100+E3</f>
        <v>123.2</v>
      </c>
      <c r="I125" s="28">
        <f>100+E3</f>
        <v>123.2</v>
      </c>
      <c r="J125" s="29">
        <f>100+E3</f>
        <v>123.2</v>
      </c>
      <c r="K125" s="13"/>
      <c r="L125" s="13"/>
      <c r="M125" s="13"/>
      <c r="N125" s="13"/>
      <c r="O125" s="13"/>
      <c r="P125" s="13"/>
      <c r="Q125" s="13"/>
      <c r="R125" s="13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23"/>
  <sheetViews>
    <sheetView tabSelected="1" workbookViewId="0">
      <selection activeCell="J26" sqref="J26"/>
    </sheetView>
  </sheetViews>
  <sheetFormatPr defaultColWidth="11.42578125" defaultRowHeight="12.75" x14ac:dyDescent="0.2"/>
  <cols>
    <col min="1" max="16384" width="11.42578125" style="52"/>
  </cols>
  <sheetData>
    <row r="2" spans="2:13" ht="13.5" thickBot="1" x14ac:dyDescent="0.25"/>
    <row r="3" spans="2:13" ht="34.5" x14ac:dyDescent="0.45">
      <c r="B3" s="103" t="s">
        <v>75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2:13" ht="15" x14ac:dyDescent="0.2">
      <c r="B4" s="111"/>
      <c r="C4" s="96"/>
      <c r="D4" s="96"/>
      <c r="E4" s="96"/>
      <c r="F4" s="96"/>
      <c r="G4" s="96"/>
      <c r="H4" s="96"/>
      <c r="I4" s="86"/>
      <c r="J4" s="81"/>
      <c r="K4" s="81"/>
      <c r="L4" s="81"/>
      <c r="M4" s="106"/>
    </row>
    <row r="5" spans="2:13" x14ac:dyDescent="0.2">
      <c r="B5" s="102" t="s">
        <v>126</v>
      </c>
      <c r="C5" s="96"/>
      <c r="D5" s="96"/>
      <c r="E5" s="96"/>
      <c r="F5" s="96"/>
      <c r="G5" s="96"/>
      <c r="H5" s="96"/>
      <c r="I5" s="81"/>
      <c r="J5" s="81"/>
      <c r="K5" s="81"/>
      <c r="L5" s="81"/>
      <c r="M5" s="106"/>
    </row>
    <row r="6" spans="2:13" x14ac:dyDescent="0.2">
      <c r="B6" s="112"/>
      <c r="C6" s="113"/>
      <c r="D6" s="113"/>
      <c r="E6" s="113"/>
      <c r="F6" s="113"/>
      <c r="G6" s="113"/>
      <c r="H6" s="96"/>
      <c r="I6" s="81"/>
      <c r="J6" s="81"/>
      <c r="K6" s="81"/>
      <c r="L6" s="81"/>
      <c r="M6" s="106"/>
    </row>
    <row r="7" spans="2:13" ht="15" x14ac:dyDescent="0.2">
      <c r="B7" s="102" t="s">
        <v>134</v>
      </c>
      <c r="C7" s="96"/>
      <c r="D7" s="96"/>
      <c r="E7" s="96"/>
      <c r="F7" s="96"/>
      <c r="G7" s="96"/>
      <c r="H7" s="96"/>
      <c r="I7" s="86"/>
      <c r="J7" s="86"/>
      <c r="K7" s="81"/>
      <c r="L7" s="81"/>
      <c r="M7" s="106"/>
    </row>
    <row r="8" spans="2:13" ht="15" x14ac:dyDescent="0.2">
      <c r="B8" s="117" t="s">
        <v>128</v>
      </c>
      <c r="C8" s="96"/>
      <c r="D8" s="96"/>
      <c r="E8" s="96"/>
      <c r="F8" s="81"/>
      <c r="G8" s="81"/>
      <c r="H8" s="81"/>
      <c r="I8" s="86"/>
      <c r="J8" s="86"/>
      <c r="K8" s="81"/>
      <c r="L8" s="81"/>
      <c r="M8" s="106"/>
    </row>
    <row r="9" spans="2:13" x14ac:dyDescent="0.2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106"/>
    </row>
    <row r="10" spans="2:13" x14ac:dyDescent="0.2">
      <c r="B10" s="102" t="s">
        <v>101</v>
      </c>
      <c r="C10" s="96"/>
      <c r="D10" s="96"/>
      <c r="E10" s="96"/>
      <c r="F10" s="96"/>
      <c r="G10" s="96"/>
      <c r="H10" s="81"/>
      <c r="I10" s="81"/>
      <c r="J10" s="81"/>
      <c r="K10" s="81"/>
      <c r="L10" s="81"/>
      <c r="M10" s="106"/>
    </row>
    <row r="11" spans="2:13" x14ac:dyDescent="0.2">
      <c r="B11" s="102" t="s">
        <v>102</v>
      </c>
      <c r="C11" s="96"/>
      <c r="D11" s="96"/>
      <c r="E11" s="96"/>
      <c r="F11" s="96"/>
      <c r="G11" s="96"/>
      <c r="H11" s="81"/>
      <c r="I11" s="81"/>
      <c r="J11" s="81"/>
      <c r="K11" s="81"/>
      <c r="L11" s="81"/>
      <c r="M11" s="106"/>
    </row>
    <row r="12" spans="2:13" x14ac:dyDescent="0.2">
      <c r="B12" s="102" t="s">
        <v>125</v>
      </c>
      <c r="C12" s="96"/>
      <c r="D12" s="96"/>
      <c r="E12" s="96"/>
      <c r="F12" s="96"/>
      <c r="G12" s="96"/>
      <c r="H12" s="81"/>
      <c r="I12" s="81"/>
      <c r="J12" s="81"/>
      <c r="K12" s="81"/>
      <c r="L12" s="81"/>
      <c r="M12" s="106"/>
    </row>
    <row r="13" spans="2:13" ht="13.5" thickBot="1" x14ac:dyDescent="0.25"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/>
    </row>
    <row r="14" spans="2:13" ht="45" thickBot="1" x14ac:dyDescent="0.6">
      <c r="B14" s="82"/>
    </row>
    <row r="15" spans="2:13" ht="44.25" x14ac:dyDescent="0.55000000000000004">
      <c r="B15" s="114" t="s">
        <v>76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2:13" x14ac:dyDescent="0.2">
      <c r="B16" s="95" t="s">
        <v>127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15"/>
    </row>
    <row r="17" spans="2:18" x14ac:dyDescent="0.2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15"/>
    </row>
    <row r="18" spans="2:18" ht="26.25" customHeight="1" x14ac:dyDescent="0.2">
      <c r="B18" s="144" t="s">
        <v>129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6"/>
    </row>
    <row r="19" spans="2:18" ht="15" x14ac:dyDescent="0.2">
      <c r="B19" s="110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5"/>
      <c r="N19" s="93"/>
      <c r="O19" s="94"/>
      <c r="P19" s="94"/>
      <c r="R19" s="91"/>
    </row>
    <row r="20" spans="2:18" ht="15" x14ac:dyDescent="0.2">
      <c r="B20" s="110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115"/>
      <c r="N20" s="93"/>
      <c r="O20" s="94"/>
      <c r="P20" s="94"/>
      <c r="R20" s="91"/>
    </row>
    <row r="21" spans="2:18" ht="15" x14ac:dyDescent="0.2">
      <c r="B21" s="110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115"/>
      <c r="N21" s="93"/>
      <c r="O21" s="94"/>
      <c r="P21" s="94"/>
      <c r="R21" s="91"/>
    </row>
    <row r="22" spans="2:18" x14ac:dyDescent="0.2">
      <c r="B22" s="11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106"/>
    </row>
    <row r="23" spans="2:18" ht="13.5" thickBot="1" x14ac:dyDescent="0.25">
      <c r="B23" s="118" t="s">
        <v>135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9"/>
    </row>
  </sheetData>
  <mergeCells count="1">
    <mergeCell ref="B18:M18"/>
  </mergeCells>
  <phoneticPr fontId="0" type="noConversion"/>
  <pageMargins left="0.75" right="0.75" top="1" bottom="1" header="0.5" footer="0.5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Forside</vt:lpstr>
      <vt:lpstr> Beskrivelse av forsøket</vt:lpstr>
      <vt:lpstr>Data</vt:lpstr>
      <vt:lpstr>Konklusjon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cp:lastPrinted>2023-02-02T09:08:06Z</cp:lastPrinted>
  <dcterms:created xsi:type="dcterms:W3CDTF">2008-03-18T11:24:40Z</dcterms:created>
  <dcterms:modified xsi:type="dcterms:W3CDTF">2023-02-20T09:15:42Z</dcterms:modified>
</cp:coreProperties>
</file>