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F9918C9-28BA-4EF6-9BDE-21AB785CE89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 l="1"/>
  <c r="I120" i="1"/>
  <c r="I116" i="1"/>
  <c r="I117" i="1" s="1"/>
  <c r="F121" i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17,8. Ekskludert pga aggregerende prøve.
</t>
        </r>
      </text>
    </comment>
  </commentList>
</comments>
</file>

<file path=xl/sharedStrings.xml><?xml version="1.0" encoding="utf-8"?>
<sst xmlns="http://schemas.openxmlformats.org/spreadsheetml/2006/main" count="141" uniqueCount="119">
  <si>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</si>
  <si>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</si>
  <si>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</si>
  <si>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</si>
  <si>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</si>
  <si>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</si>
  <si>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</si>
  <si>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</si>
  <si>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</si>
  <si>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</si>
  <si>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</si>
  <si>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</si>
  <si>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</si>
  <si>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</si>
  <si>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</si>
  <si>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</si>
  <si>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</si>
  <si>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</si>
  <si>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</si>
  <si>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</si>
  <si>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</si>
  <si>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</si>
  <si>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</si>
  <si>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</si>
  <si>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</si>
  <si>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</si>
  <si>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</si>
  <si>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</si>
  <si>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</si>
  <si>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</si>
  <si>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</si>
  <si>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</si>
  <si>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</si>
  <si>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</si>
  <si>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</si>
  <si>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</si>
  <si>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</si>
  <si>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</si>
  <si>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</si>
  <si>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</si>
  <si>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</si>
  <si>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</si>
  <si>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</si>
  <si>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</si>
  <si>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</si>
  <si>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</si>
  <si>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</si>
  <si>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</si>
  <si>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</si>
  <si>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</si>
  <si>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</si>
  <si>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</si>
  <si>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</si>
  <si>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</si>
  <si>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</si>
  <si>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</si>
  <si>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</si>
  <si>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</si>
  <si>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</si>
  <si>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</si>
  <si>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</si>
  <si>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</si>
  <si>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</si>
  <si>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</si>
  <si>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</si>
  <si>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</si>
  <si>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</si>
  <si>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</si>
  <si>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</si>
  <si>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</si>
  <si>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</si>
  <si>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</si>
  <si>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</si>
  <si>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</si>
  <si>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</si>
  <si>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</si>
  <si>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</si>
  <si>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</si>
  <si>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</si>
  <si>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</si>
  <si>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</si>
  <si>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</si>
  <si>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</si>
  <si>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</si>
  <si>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</si>
  <si>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</si>
  <si>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</si>
  <si>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</si>
  <si>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</si>
  <si>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</si>
  <si>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</si>
  <si>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</si>
  <si>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</si>
  <si>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</si>
  <si>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</si>
  <si>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</si>
  <si>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</si>
  <si>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</si>
  <si>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</si>
  <si>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 xml:space="preserve"> PDW (fL)</t>
  </si>
  <si>
    <t>PDW (fL) i kjøleskap</t>
  </si>
  <si>
    <t xml:space="preserve">PDW (fL) i kjøleskap </t>
  </si>
  <si>
    <t xml:space="preserve">Alle prøvene er tatt samtidig og oppbevart i kjøleskap fram til analysering. Det er 1 prøve per person per oppbevaringstid. </t>
  </si>
  <si>
    <t>Prøvene er tatt av friske personer.</t>
  </si>
  <si>
    <t xml:space="preserve">undersøke prøven og besvare prøven med informasjon om trombocyttaggregering. </t>
  </si>
  <si>
    <t>bla. artikkelen Assessment of blood sample stability for complete blood count using the Sysmex XN-9000 and Mindray BC-6800 analyzers, Buoro, S. et al, 2016.</t>
  </si>
  <si>
    <t>PDW vurderes til å være stabil inntil 12 timer.</t>
  </si>
  <si>
    <t/>
  </si>
  <si>
    <t>Solveig Apeland, fagbioingeniør hematologi og Øyvind Skadberg, avdelingsoverlege.</t>
  </si>
  <si>
    <t>Gjennomsnittlig stigning i PDW var i dette forsøket  12% etter 24 timer og 16% etter 60 timer.</t>
  </si>
  <si>
    <t xml:space="preserve">Vurdering av prøvesvar må derfor ses i sammenheng med alder på prøven, og eventuelt oppfølgende pasientprøver bør </t>
  </si>
  <si>
    <t>analyseres noenlunde like fersk som primærprøve.</t>
  </si>
  <si>
    <t>Vurdering av prøvesvar må derfor ses i sammenheng med alder på prøven, og eventuelt oppfølgende pasientprøver bør analyseres</t>
  </si>
  <si>
    <t>PDW stiger kraftig i løpet av de 12 første timene etter prøvetaking, for deretter å fortsette å stige gradvis. Dette samsvarer med publiserte</t>
  </si>
  <si>
    <t>Prøve nr 9 har tydelig trombocyttaggregring, og blir derfor ikke regnet med i holdbarhetsforsøket. En slik prøve vil i praksis gi flagging på instrumentet,</t>
  </si>
  <si>
    <t xml:space="preserve"> bioingeniøren vil </t>
  </si>
  <si>
    <t xml:space="preserve">studier på holdbarhet på sysmex XN, </t>
  </si>
  <si>
    <t>noenlunde like fersk som primærprøve.</t>
  </si>
  <si>
    <t xml:space="preserve">PDW stiger raskt etter prøvetaking, selv ved oppbevaring under optimale forhold (i kjøleskap), men aksepteres likevel inntil 12 timer.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</si>
</sst>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8" fillId="5" borderId="47" xfId="0" applyFont="1" applyFill="1" applyBorder="1"/>
    <xf numFmtId="0" fontId="8" fillId="5" borderId="50" xfId="0" applyFont="1" applyFill="1" applyBorder="1"/>
    <xf numFmtId="14" fontId="0" fillId="5" borderId="50" xfId="0" applyNumberForma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12.8</c:v>
                </c:pt>
                <c:pt idx="1">
                  <c:v>14.5</c:v>
                </c:pt>
                <c:pt idx="2">
                  <c:v>14.4</c:v>
                </c:pt>
                <c:pt idx="3">
                  <c:v>14.1</c:v>
                </c:pt>
                <c:pt idx="4">
                  <c:v>14.7</c:v>
                </c:pt>
                <c:pt idx="5">
                  <c:v>15.6</c:v>
                </c:pt>
                <c:pt idx="6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11</c:v>
                </c:pt>
                <c:pt idx="1">
                  <c:v>13.4</c:v>
                </c:pt>
                <c:pt idx="2">
                  <c:v>14.5</c:v>
                </c:pt>
                <c:pt idx="3">
                  <c:v>12.9</c:v>
                </c:pt>
                <c:pt idx="4">
                  <c:v>14.3</c:v>
                </c:pt>
                <c:pt idx="5">
                  <c:v>14</c:v>
                </c:pt>
                <c:pt idx="6">
                  <c:v>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10.9</c:v>
                </c:pt>
                <c:pt idx="1">
                  <c:v>12.2</c:v>
                </c:pt>
                <c:pt idx="2">
                  <c:v>12.6</c:v>
                </c:pt>
                <c:pt idx="3">
                  <c:v>12.4</c:v>
                </c:pt>
                <c:pt idx="4">
                  <c:v>13.2</c:v>
                </c:pt>
                <c:pt idx="5">
                  <c:v>13.5</c:v>
                </c:pt>
                <c:pt idx="6">
                  <c:v>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15</c:v>
                </c:pt>
                <c:pt idx="1">
                  <c:v>17.399999999999999</c:v>
                </c:pt>
                <c:pt idx="2">
                  <c:v>16.100000000000001</c:v>
                </c:pt>
                <c:pt idx="3">
                  <c:v>16.600000000000001</c:v>
                </c:pt>
                <c:pt idx="4">
                  <c:v>17.7</c:v>
                </c:pt>
                <c:pt idx="5">
                  <c:v>18</c:v>
                </c:pt>
                <c:pt idx="6">
                  <c:v>18.399999999999999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16.600000000000001</c:v>
                </c:pt>
                <c:pt idx="1">
                  <c:v>18</c:v>
                </c:pt>
                <c:pt idx="2">
                  <c:v>17.5</c:v>
                </c:pt>
                <c:pt idx="3">
                  <c:v>17.899999999999999</c:v>
                </c:pt>
                <c:pt idx="4">
                  <c:v>17.2</c:v>
                </c:pt>
                <c:pt idx="5">
                  <c:v>16.899999999999999</c:v>
                </c:pt>
                <c:pt idx="6">
                  <c:v>19.8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10.7</c:v>
                </c:pt>
                <c:pt idx="1">
                  <c:v>12.3</c:v>
                </c:pt>
                <c:pt idx="2">
                  <c:v>11.8</c:v>
                </c:pt>
                <c:pt idx="3">
                  <c:v>11.9</c:v>
                </c:pt>
                <c:pt idx="4">
                  <c:v>12.3</c:v>
                </c:pt>
                <c:pt idx="5">
                  <c:v>12.2</c:v>
                </c:pt>
                <c:pt idx="6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10</c:v>
                </c:pt>
                <c:pt idx="1">
                  <c:v>11</c:v>
                </c:pt>
                <c:pt idx="2">
                  <c:v>11.2</c:v>
                </c:pt>
                <c:pt idx="3">
                  <c:v>12</c:v>
                </c:pt>
                <c:pt idx="4">
                  <c:v>11.4</c:v>
                </c:pt>
                <c:pt idx="5">
                  <c:v>12.1</c:v>
                </c:pt>
                <c:pt idx="6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11.3</c:v>
                </c:pt>
                <c:pt idx="1">
                  <c:v>13.2</c:v>
                </c:pt>
                <c:pt idx="2">
                  <c:v>12.9</c:v>
                </c:pt>
                <c:pt idx="3">
                  <c:v>13.8</c:v>
                </c:pt>
                <c:pt idx="4">
                  <c:v>14.6</c:v>
                </c:pt>
                <c:pt idx="5">
                  <c:v>14.8</c:v>
                </c:pt>
                <c:pt idx="6">
                  <c:v>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3">
                  <c:v>24.1</c:v>
                </c:pt>
                <c:pt idx="5">
                  <c:v>22.1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16.399999999999999</c:v>
                </c:pt>
                <c:pt idx="1">
                  <c:v>16.7</c:v>
                </c:pt>
                <c:pt idx="2">
                  <c:v>17.7</c:v>
                </c:pt>
                <c:pt idx="3">
                  <c:v>17.600000000000001</c:v>
                </c:pt>
                <c:pt idx="4">
                  <c:v>18.100000000000001</c:v>
                </c:pt>
                <c:pt idx="5">
                  <c:v>19.600000000000001</c:v>
                </c:pt>
                <c:pt idx="6">
                  <c:v>19.2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10.6</c:v>
                </c:pt>
                <c:pt idx="1">
                  <c:v>10.4</c:v>
                </c:pt>
                <c:pt idx="2">
                  <c:v>11.2</c:v>
                </c:pt>
                <c:pt idx="3">
                  <c:v>10.8</c:v>
                </c:pt>
                <c:pt idx="4">
                  <c:v>10.8</c:v>
                </c:pt>
                <c:pt idx="5">
                  <c:v>11</c:v>
                </c:pt>
                <c:pt idx="6">
                  <c:v>10.8</c:v>
                </c:pt>
                <c:pt idx="7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9.6999999999999993</c:v>
                </c:pt>
                <c:pt idx="1">
                  <c:v>10</c:v>
                </c:pt>
                <c:pt idx="2">
                  <c:v>10.5</c:v>
                </c:pt>
                <c:pt idx="3">
                  <c:v>11.3</c:v>
                </c:pt>
                <c:pt idx="4">
                  <c:v>11.5</c:v>
                </c:pt>
                <c:pt idx="5">
                  <c:v>11.2</c:v>
                </c:pt>
                <c:pt idx="6">
                  <c:v>11.4</c:v>
                </c:pt>
                <c:pt idx="7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10.3</c:v>
                </c:pt>
                <c:pt idx="1">
                  <c:v>10.8</c:v>
                </c:pt>
                <c:pt idx="2">
                  <c:v>11.1</c:v>
                </c:pt>
                <c:pt idx="3">
                  <c:v>11.5</c:v>
                </c:pt>
                <c:pt idx="4">
                  <c:v>11.5</c:v>
                </c:pt>
                <c:pt idx="5">
                  <c:v>11</c:v>
                </c:pt>
                <c:pt idx="6">
                  <c:v>12</c:v>
                </c:pt>
                <c:pt idx="7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11.9</c:v>
                </c:pt>
                <c:pt idx="1">
                  <c:v>12.8</c:v>
                </c:pt>
                <c:pt idx="2">
                  <c:v>13.1</c:v>
                </c:pt>
                <c:pt idx="3">
                  <c:v>14</c:v>
                </c:pt>
                <c:pt idx="4">
                  <c:v>13.6</c:v>
                </c:pt>
                <c:pt idx="5">
                  <c:v>13.1</c:v>
                </c:pt>
                <c:pt idx="6">
                  <c:v>12.8</c:v>
                </c:pt>
                <c:pt idx="7">
                  <c:v>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14.3</c:v>
                </c:pt>
                <c:pt idx="1">
                  <c:v>15.1</c:v>
                </c:pt>
                <c:pt idx="2">
                  <c:v>15.4</c:v>
                </c:pt>
                <c:pt idx="3">
                  <c:v>16.899999999999999</c:v>
                </c:pt>
                <c:pt idx="4">
                  <c:v>16.899999999999999</c:v>
                </c:pt>
                <c:pt idx="5">
                  <c:v>17.3</c:v>
                </c:pt>
                <c:pt idx="6">
                  <c:v>17.5</c:v>
                </c:pt>
                <c:pt idx="7">
                  <c:v>17.899999999999999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12.9</c:v>
                </c:pt>
                <c:pt idx="1">
                  <c:v>15.1</c:v>
                </c:pt>
                <c:pt idx="2">
                  <c:v>16</c:v>
                </c:pt>
                <c:pt idx="3">
                  <c:v>15.5</c:v>
                </c:pt>
                <c:pt idx="4">
                  <c:v>14.8</c:v>
                </c:pt>
                <c:pt idx="5">
                  <c:v>15.1</c:v>
                </c:pt>
                <c:pt idx="6">
                  <c:v>15.3</c:v>
                </c:pt>
                <c:pt idx="7">
                  <c:v>15.3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14</c:v>
                </c:pt>
                <c:pt idx="1">
                  <c:v>13.6</c:v>
                </c:pt>
                <c:pt idx="2">
                  <c:v>14</c:v>
                </c:pt>
                <c:pt idx="3">
                  <c:v>14.6</c:v>
                </c:pt>
                <c:pt idx="4">
                  <c:v>15</c:v>
                </c:pt>
                <c:pt idx="5">
                  <c:v>15</c:v>
                </c:pt>
                <c:pt idx="6">
                  <c:v>16.399999999999999</c:v>
                </c:pt>
                <c:pt idx="7">
                  <c:v>14.9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10.7</c:v>
                </c:pt>
                <c:pt idx="1">
                  <c:v>12.8</c:v>
                </c:pt>
                <c:pt idx="2">
                  <c:v>13.5</c:v>
                </c:pt>
                <c:pt idx="3">
                  <c:v>13.2</c:v>
                </c:pt>
                <c:pt idx="4">
                  <c:v>13.6</c:v>
                </c:pt>
                <c:pt idx="5">
                  <c:v>13.8</c:v>
                </c:pt>
                <c:pt idx="6">
                  <c:v>13.1</c:v>
                </c:pt>
                <c:pt idx="7">
                  <c:v>13.9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12.2</c:v>
                </c:pt>
                <c:pt idx="1">
                  <c:v>13.6</c:v>
                </c:pt>
                <c:pt idx="2">
                  <c:v>13.6</c:v>
                </c:pt>
                <c:pt idx="3">
                  <c:v>13.6</c:v>
                </c:pt>
                <c:pt idx="4">
                  <c:v>13.3</c:v>
                </c:pt>
                <c:pt idx="5">
                  <c:v>13.3</c:v>
                </c:pt>
                <c:pt idx="6">
                  <c:v>14.5</c:v>
                </c:pt>
                <c:pt idx="7">
                  <c:v>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10.4</c:v>
                </c:pt>
                <c:pt idx="1">
                  <c:v>10.7</c:v>
                </c:pt>
                <c:pt idx="2">
                  <c:v>10.8</c:v>
                </c:pt>
                <c:pt idx="3">
                  <c:v>11.1</c:v>
                </c:pt>
                <c:pt idx="4">
                  <c:v>11.5</c:v>
                </c:pt>
                <c:pt idx="5">
                  <c:v>11.1</c:v>
                </c:pt>
                <c:pt idx="6">
                  <c:v>11.8</c:v>
                </c:pt>
                <c:pt idx="7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113.28125</c:v>
                </c:pt>
                <c:pt idx="2">
                  <c:v>112.5</c:v>
                </c:pt>
                <c:pt idx="3">
                  <c:v>110.15625</c:v>
                </c:pt>
                <c:pt idx="4">
                  <c:v>114.84374999999997</c:v>
                </c:pt>
                <c:pt idx="5">
                  <c:v>121.875</c:v>
                </c:pt>
                <c:pt idx="6">
                  <c:v>121.09375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121.81818181818183</c:v>
                </c:pt>
                <c:pt idx="2">
                  <c:v>131.81818181818181</c:v>
                </c:pt>
                <c:pt idx="3">
                  <c:v>117.27272727272728</c:v>
                </c:pt>
                <c:pt idx="4">
                  <c:v>130</c:v>
                </c:pt>
                <c:pt idx="5">
                  <c:v>127.27272727272727</c:v>
                </c:pt>
                <c:pt idx="6">
                  <c:v>138.18181818181819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111.92660550458714</c:v>
                </c:pt>
                <c:pt idx="2">
                  <c:v>115.59633027522935</c:v>
                </c:pt>
                <c:pt idx="3">
                  <c:v>113.76146788990826</c:v>
                </c:pt>
                <c:pt idx="4">
                  <c:v>121.10091743119264</c:v>
                </c:pt>
                <c:pt idx="5">
                  <c:v>123.8532110091743</c:v>
                </c:pt>
                <c:pt idx="6">
                  <c:v>124.77064220183485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115.99999999999999</c:v>
                </c:pt>
                <c:pt idx="2">
                  <c:v>107.33333333333334</c:v>
                </c:pt>
                <c:pt idx="3">
                  <c:v>110.66666666666667</c:v>
                </c:pt>
                <c:pt idx="4">
                  <c:v>118</c:v>
                </c:pt>
                <c:pt idx="5">
                  <c:v>120</c:v>
                </c:pt>
                <c:pt idx="6">
                  <c:v>122.66666666666666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105.42168674698796</c:v>
                </c:pt>
                <c:pt idx="3">
                  <c:v>107.8313253012048</c:v>
                </c:pt>
                <c:pt idx="4">
                  <c:v>103.61445783132528</c:v>
                </c:pt>
                <c:pt idx="5">
                  <c:v>101.80722891566263</c:v>
                </c:pt>
                <c:pt idx="6">
                  <c:v>119.27710843373494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114.95327102803741</c:v>
                </c:pt>
                <c:pt idx="2">
                  <c:v>110.28037383177572</c:v>
                </c:pt>
                <c:pt idx="3">
                  <c:v>111.21495327102804</c:v>
                </c:pt>
                <c:pt idx="4">
                  <c:v>114.95327102803741</c:v>
                </c:pt>
                <c:pt idx="5">
                  <c:v>114.01869158878503</c:v>
                </c:pt>
                <c:pt idx="6">
                  <c:v>123.36448598130841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110.00000000000001</c:v>
                </c:pt>
                <c:pt idx="2">
                  <c:v>111.99999999999999</c:v>
                </c:pt>
                <c:pt idx="3">
                  <c:v>120</c:v>
                </c:pt>
                <c:pt idx="4">
                  <c:v>114.00000000000001</c:v>
                </c:pt>
                <c:pt idx="5">
                  <c:v>121</c:v>
                </c:pt>
                <c:pt idx="6">
                  <c:v>124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116.81415929203538</c:v>
                </c:pt>
                <c:pt idx="2">
                  <c:v>114.15929203539822</c:v>
                </c:pt>
                <c:pt idx="3">
                  <c:v>122.12389380530972</c:v>
                </c:pt>
                <c:pt idx="4">
                  <c:v>129.20353982300884</c:v>
                </c:pt>
                <c:pt idx="5">
                  <c:v>130.97345132743362</c:v>
                </c:pt>
                <c:pt idx="6">
                  <c:v>134.51327433628316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101.82926829268293</c:v>
                </c:pt>
                <c:pt idx="2">
                  <c:v>107.92682926829269</c:v>
                </c:pt>
                <c:pt idx="3">
                  <c:v>107.31707317073173</c:v>
                </c:pt>
                <c:pt idx="4">
                  <c:v>110.36585365853659</c:v>
                </c:pt>
                <c:pt idx="5">
                  <c:v>119.51219512195124</c:v>
                </c:pt>
                <c:pt idx="6">
                  <c:v>117.07317073170734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98.113207547169822</c:v>
                </c:pt>
                <c:pt idx="2">
                  <c:v>105.66037735849056</c:v>
                </c:pt>
                <c:pt idx="3">
                  <c:v>101.88679245283019</c:v>
                </c:pt>
                <c:pt idx="4">
                  <c:v>101.88679245283019</c:v>
                </c:pt>
                <c:pt idx="5">
                  <c:v>103.77358490566037</c:v>
                </c:pt>
                <c:pt idx="6">
                  <c:v>101.88679245283019</c:v>
                </c:pt>
                <c:pt idx="7">
                  <c:v>110.37735849056602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103.09278350515466</c:v>
                </c:pt>
                <c:pt idx="2">
                  <c:v>108.24742268041238</c:v>
                </c:pt>
                <c:pt idx="3">
                  <c:v>116.49484536082475</c:v>
                </c:pt>
                <c:pt idx="4">
                  <c:v>118.55670103092784</c:v>
                </c:pt>
                <c:pt idx="5">
                  <c:v>115.46391752577321</c:v>
                </c:pt>
                <c:pt idx="6">
                  <c:v>117.5257731958763</c:v>
                </c:pt>
                <c:pt idx="7">
                  <c:v>117.5257731958763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104.85436893203884</c:v>
                </c:pt>
                <c:pt idx="2">
                  <c:v>107.76699029126213</c:v>
                </c:pt>
                <c:pt idx="3">
                  <c:v>111.65048543689321</c:v>
                </c:pt>
                <c:pt idx="4">
                  <c:v>111.65048543689321</c:v>
                </c:pt>
                <c:pt idx="5">
                  <c:v>106.79611650485437</c:v>
                </c:pt>
                <c:pt idx="6">
                  <c:v>116.50485436893203</c:v>
                </c:pt>
                <c:pt idx="7">
                  <c:v>113.59223300970874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107.56302521008404</c:v>
                </c:pt>
                <c:pt idx="2">
                  <c:v>110.08403361344537</c:v>
                </c:pt>
                <c:pt idx="3">
                  <c:v>117.64705882352942</c:v>
                </c:pt>
                <c:pt idx="4">
                  <c:v>114.28571428571428</c:v>
                </c:pt>
                <c:pt idx="5">
                  <c:v>110.08403361344537</c:v>
                </c:pt>
                <c:pt idx="6">
                  <c:v>107.56302521008404</c:v>
                </c:pt>
                <c:pt idx="7">
                  <c:v>114.28571428571428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105.59440559440559</c:v>
                </c:pt>
                <c:pt idx="2">
                  <c:v>107.69230769230769</c:v>
                </c:pt>
                <c:pt idx="3">
                  <c:v>118.18181818181816</c:v>
                </c:pt>
                <c:pt idx="4">
                  <c:v>118.18181818181816</c:v>
                </c:pt>
                <c:pt idx="5">
                  <c:v>120.97902097902097</c:v>
                </c:pt>
                <c:pt idx="6">
                  <c:v>122.37762237762237</c:v>
                </c:pt>
                <c:pt idx="7">
                  <c:v>125.17482517482517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117.05426356589146</c:v>
                </c:pt>
                <c:pt idx="2">
                  <c:v>124.03100775193798</c:v>
                </c:pt>
                <c:pt idx="3">
                  <c:v>120.15503875968992</c:v>
                </c:pt>
                <c:pt idx="4">
                  <c:v>114.72868217054264</c:v>
                </c:pt>
                <c:pt idx="5">
                  <c:v>117.05426356589146</c:v>
                </c:pt>
                <c:pt idx="6">
                  <c:v>118.6046511627907</c:v>
                </c:pt>
                <c:pt idx="7">
                  <c:v>118.6046511627907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97.142857142857139</c:v>
                </c:pt>
                <c:pt idx="2">
                  <c:v>100</c:v>
                </c:pt>
                <c:pt idx="3">
                  <c:v>104.28571428571429</c:v>
                </c:pt>
                <c:pt idx="4">
                  <c:v>107.14285714285714</c:v>
                </c:pt>
                <c:pt idx="5">
                  <c:v>107.14285714285714</c:v>
                </c:pt>
                <c:pt idx="6">
                  <c:v>117.14285714285712</c:v>
                </c:pt>
                <c:pt idx="7">
                  <c:v>106.42857142857143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119.62616822429908</c:v>
                </c:pt>
                <c:pt idx="2">
                  <c:v>126.16822429906543</c:v>
                </c:pt>
                <c:pt idx="3">
                  <c:v>123.36448598130841</c:v>
                </c:pt>
                <c:pt idx="4">
                  <c:v>127.10280373831777</c:v>
                </c:pt>
                <c:pt idx="5">
                  <c:v>128.97196261682245</c:v>
                </c:pt>
                <c:pt idx="6">
                  <c:v>122.42990654205607</c:v>
                </c:pt>
                <c:pt idx="7">
                  <c:v>129.90654205607478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111.47540983606558</c:v>
                </c:pt>
                <c:pt idx="2">
                  <c:v>111.47540983606558</c:v>
                </c:pt>
                <c:pt idx="3">
                  <c:v>111.47540983606558</c:v>
                </c:pt>
                <c:pt idx="4">
                  <c:v>109.01639344262297</c:v>
                </c:pt>
                <c:pt idx="5">
                  <c:v>109.01639344262297</c:v>
                </c:pt>
                <c:pt idx="6">
                  <c:v>118.85245901639345</c:v>
                </c:pt>
                <c:pt idx="7">
                  <c:v>111.47540983606558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102.88461538461537</c:v>
                </c:pt>
                <c:pt idx="2">
                  <c:v>103.84615384615385</c:v>
                </c:pt>
                <c:pt idx="3">
                  <c:v>106.73076923076923</c:v>
                </c:pt>
                <c:pt idx="4">
                  <c:v>110.57692307692308</c:v>
                </c:pt>
                <c:pt idx="5">
                  <c:v>106.73076923076923</c:v>
                </c:pt>
                <c:pt idx="6">
                  <c:v>113.46153846153845</c:v>
                </c:pt>
                <c:pt idx="7">
                  <c:v>104.80769230769231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3.0282470006362359</c:v>
                  </c:pt>
                  <c:pt idx="2">
                    <c:v>3.171472643759</c:v>
                  </c:pt>
                  <c:pt idx="3">
                    <c:v>2.4586850993255771</c:v>
                  </c:pt>
                  <c:pt idx="4">
                    <c:v>3.1018087361997893</c:v>
                  </c:pt>
                  <c:pt idx="5">
                    <c:v>3.4866775463467374</c:v>
                  </c:pt>
                  <c:pt idx="6">
                    <c:v>3.2147893234319009</c:v>
                  </c:pt>
                  <c:pt idx="7">
                    <c:v>4.5655041823340863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3.0282470006362359</c:v>
                  </c:pt>
                  <c:pt idx="2">
                    <c:v>3.171472643759</c:v>
                  </c:pt>
                  <c:pt idx="3">
                    <c:v>2.4586850993255771</c:v>
                  </c:pt>
                  <c:pt idx="4">
                    <c:v>3.1018087361997893</c:v>
                  </c:pt>
                  <c:pt idx="5">
                    <c:v>3.4866775463467374</c:v>
                  </c:pt>
                  <c:pt idx="6">
                    <c:v>3.2147893234319009</c:v>
                  </c:pt>
                  <c:pt idx="7">
                    <c:v>4.5655041823340863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109.66799115989481</c:v>
                </c:pt>
                <c:pt idx="2">
                  <c:v>111.68462919359686</c:v>
                </c:pt>
                <c:pt idx="3">
                  <c:v>113.27456714352736</c:v>
                </c:pt>
                <c:pt idx="4">
                  <c:v>115.22162951218672</c:v>
                </c:pt>
                <c:pt idx="5">
                  <c:v>116.12239077702375</c:v>
                </c:pt>
                <c:pt idx="6">
                  <c:v>120.06791560338604</c:v>
                </c:pt>
                <c:pt idx="7">
                  <c:v>115.21787709478853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96.78</c:v>
                </c:pt>
                <c:pt idx="1">
                  <c:v>96.78</c:v>
                </c:pt>
                <c:pt idx="2">
                  <c:v>96.78</c:v>
                </c:pt>
                <c:pt idx="3">
                  <c:v>96.78</c:v>
                </c:pt>
                <c:pt idx="4">
                  <c:v>96.78</c:v>
                </c:pt>
                <c:pt idx="5">
                  <c:v>96.78</c:v>
                </c:pt>
                <c:pt idx="6">
                  <c:v>96.78</c:v>
                </c:pt>
                <c:pt idx="7">
                  <c:v>96.78</c:v>
                </c:pt>
                <c:pt idx="8">
                  <c:v>96.78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103.22</c:v>
                </c:pt>
                <c:pt idx="1">
                  <c:v>103.22</c:v>
                </c:pt>
                <c:pt idx="2">
                  <c:v>103.22</c:v>
                </c:pt>
                <c:pt idx="3">
                  <c:v>103.22</c:v>
                </c:pt>
                <c:pt idx="4">
                  <c:v>103.22</c:v>
                </c:pt>
                <c:pt idx="5">
                  <c:v>103.22</c:v>
                </c:pt>
                <c:pt idx="6">
                  <c:v>103.22</c:v>
                </c:pt>
                <c:pt idx="7">
                  <c:v>103.22</c:v>
                </c:pt>
                <c:pt idx="8">
                  <c:v>103.22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93.65</c:v>
                </c:pt>
                <c:pt idx="1">
                  <c:v>93.65</c:v>
                </c:pt>
                <c:pt idx="2">
                  <c:v>93.65</c:v>
                </c:pt>
                <c:pt idx="3">
                  <c:v>93.65</c:v>
                </c:pt>
                <c:pt idx="4">
                  <c:v>93.65</c:v>
                </c:pt>
                <c:pt idx="5">
                  <c:v>93.65</c:v>
                </c:pt>
                <c:pt idx="6">
                  <c:v>93.65</c:v>
                </c:pt>
                <c:pt idx="7">
                  <c:v>93.65</c:v>
                </c:pt>
                <c:pt idx="8">
                  <c:v>93.65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106.35</c:v>
                </c:pt>
                <c:pt idx="1">
                  <c:v>106.35</c:v>
                </c:pt>
                <c:pt idx="2">
                  <c:v>106.35</c:v>
                </c:pt>
                <c:pt idx="3">
                  <c:v>106.35</c:v>
                </c:pt>
                <c:pt idx="4">
                  <c:v>106.35</c:v>
                </c:pt>
                <c:pt idx="5">
                  <c:v>106.35</c:v>
                </c:pt>
                <c:pt idx="6">
                  <c:v>106.35</c:v>
                </c:pt>
                <c:pt idx="7">
                  <c:v>106.35</c:v>
                </c:pt>
                <c:pt idx="8">
                  <c:v>106.35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17120</xdr:rowOff>
    </xdr:from>
    <xdr:to>
      <xdr:col>9</xdr:col>
      <xdr:colOff>644071</xdr:colOff>
      <xdr:row>63</xdr:row>
      <xdr:rowOff>151748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72691"/>
          <a:ext cx="8245928" cy="682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6" t="s">
        <v>44</v>
      </c>
      <c r="D3" s="126"/>
      <c r="E3" s="126"/>
      <c r="F3" s="126"/>
      <c r="G3" s="126"/>
      <c r="H3" s="126"/>
      <c r="I3" s="126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7" t="s">
        <v>90</v>
      </c>
      <c r="E8" s="128"/>
      <c r="F8" s="128"/>
      <c r="G8" s="128"/>
      <c r="H8" s="128"/>
      <c r="I8" s="129"/>
    </row>
    <row r="9" spans="3:9" ht="26.25" customHeight="1" x14ac:dyDescent="0.3">
      <c r="C9" s="69" t="s">
        <v>47</v>
      </c>
      <c r="D9" s="127" t="s">
        <v>85</v>
      </c>
      <c r="E9" s="128"/>
      <c r="F9" s="128"/>
      <c r="G9" s="128"/>
      <c r="H9" s="128"/>
      <c r="I9" s="129"/>
    </row>
    <row r="10" spans="3:9" ht="20.25" x14ac:dyDescent="0.3">
      <c r="C10" s="69" t="s">
        <v>48</v>
      </c>
      <c r="D10" s="130" t="s">
        <v>93</v>
      </c>
      <c r="E10" s="131"/>
      <c r="F10" s="131"/>
      <c r="G10" s="131"/>
      <c r="H10" s="131"/>
      <c r="I10" s="132"/>
    </row>
    <row r="11" spans="3:9" x14ac:dyDescent="0.2">
      <c r="C11" s="70" t="s">
        <v>49</v>
      </c>
      <c r="D11" s="133"/>
      <c r="E11" s="134"/>
      <c r="F11" s="134"/>
      <c r="G11" s="134"/>
      <c r="H11" s="134"/>
      <c r="I11" s="135"/>
    </row>
    <row r="12" spans="3:9" ht="25.5" customHeight="1" x14ac:dyDescent="0.3">
      <c r="C12" s="69" t="s">
        <v>50</v>
      </c>
      <c r="D12" s="136" t="s">
        <v>99</v>
      </c>
      <c r="E12" s="128"/>
      <c r="F12" s="128"/>
      <c r="G12" s="128"/>
      <c r="H12" s="128"/>
      <c r="I12" s="129"/>
    </row>
    <row r="13" spans="3:9" ht="24.75" customHeight="1" x14ac:dyDescent="0.3">
      <c r="C13" s="69" t="s">
        <v>51</v>
      </c>
      <c r="D13" s="137" t="s">
        <v>81</v>
      </c>
      <c r="E13" s="128"/>
      <c r="F13" s="128"/>
      <c r="G13" s="128"/>
      <c r="H13" s="128"/>
      <c r="I13" s="129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A2" sqref="A2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100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82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83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/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84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91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92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86</v>
      </c>
      <c r="I26" s="79" t="s">
        <v>87</v>
      </c>
    </row>
    <row r="27" spans="1:9" ht="15" x14ac:dyDescent="0.2">
      <c r="A27" s="79" t="s">
        <v>62</v>
      </c>
      <c r="B27" s="76" t="s">
        <v>81</v>
      </c>
      <c r="C27" s="76" t="s">
        <v>81</v>
      </c>
      <c r="D27" s="76" t="s">
        <v>81</v>
      </c>
      <c r="E27" s="76" t="s">
        <v>81</v>
      </c>
      <c r="F27" s="76" t="s">
        <v>81</v>
      </c>
      <c r="G27" s="76" t="s">
        <v>81</v>
      </c>
      <c r="H27" s="76" t="s">
        <v>81</v>
      </c>
      <c r="I27" s="76" t="s">
        <v>81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91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92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8" t="s">
        <v>66</v>
      </c>
      <c r="B44" s="138"/>
      <c r="C44" s="138"/>
      <c r="D44" s="138"/>
      <c r="E44" s="138"/>
      <c r="F44" s="138"/>
      <c r="G44" s="13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58" zoomScaleNormal="100" workbookViewId="0">
      <selection activeCell="T96" sqref="T9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9" ht="23.25" x14ac:dyDescent="0.35">
      <c r="A1" s="13" t="s">
        <v>13</v>
      </c>
      <c r="B1" s="14"/>
      <c r="C1" s="144" t="s">
        <v>101</v>
      </c>
      <c r="D1" s="145"/>
      <c r="E1" s="145"/>
      <c r="F1" s="145"/>
      <c r="G1" s="145"/>
      <c r="H1" s="145"/>
      <c r="I1" s="145"/>
      <c r="J1" s="145"/>
      <c r="K1" s="15"/>
      <c r="L1" s="14"/>
      <c r="M1" s="14"/>
      <c r="N1" s="14"/>
      <c r="O1" s="14"/>
      <c r="P1" s="14"/>
      <c r="Q1" s="14"/>
      <c r="R1" s="14"/>
    </row>
    <row r="2" spans="1:19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9" x14ac:dyDescent="0.2">
      <c r="A3" s="17" t="s">
        <v>11</v>
      </c>
      <c r="B3" s="6">
        <v>3.22</v>
      </c>
      <c r="C3" s="18" t="s">
        <v>25</v>
      </c>
      <c r="D3" s="17"/>
      <c r="E3" s="7">
        <v>6.35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9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9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9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23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9"/>
      <c r="K7" s="22"/>
      <c r="L7" s="15"/>
      <c r="M7" s="15"/>
      <c r="N7" s="15"/>
      <c r="O7" s="15"/>
      <c r="P7" s="15"/>
      <c r="Q7" s="15"/>
      <c r="R7" s="15"/>
    </row>
    <row r="8" spans="1:19" ht="15" x14ac:dyDescent="0.25">
      <c r="A8" s="29">
        <v>1</v>
      </c>
      <c r="B8" s="119">
        <v>12.8</v>
      </c>
      <c r="C8" s="119">
        <v>14.5</v>
      </c>
      <c r="D8" s="119">
        <v>14.4</v>
      </c>
      <c r="E8" s="120">
        <v>14.1</v>
      </c>
      <c r="F8" s="119">
        <v>14.7</v>
      </c>
      <c r="G8" s="119">
        <v>15.6</v>
      </c>
      <c r="H8" s="119">
        <v>15.5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9" ht="15" x14ac:dyDescent="0.25">
      <c r="A9" s="30">
        <v>2</v>
      </c>
      <c r="B9" s="119">
        <v>11</v>
      </c>
      <c r="C9" s="119">
        <v>13.4</v>
      </c>
      <c r="D9" s="119">
        <v>14.5</v>
      </c>
      <c r="E9" s="120">
        <v>12.9</v>
      </c>
      <c r="F9" s="119">
        <v>14.3</v>
      </c>
      <c r="G9" s="119">
        <v>14</v>
      </c>
      <c r="H9" s="119">
        <v>15.2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9" ht="15" x14ac:dyDescent="0.25">
      <c r="A10" s="30">
        <v>3</v>
      </c>
      <c r="B10" s="119">
        <v>10.9</v>
      </c>
      <c r="C10" s="119">
        <v>12.2</v>
      </c>
      <c r="D10" s="119">
        <v>12.6</v>
      </c>
      <c r="E10" s="120">
        <v>12.4</v>
      </c>
      <c r="F10" s="119">
        <v>13.2</v>
      </c>
      <c r="G10" s="119">
        <v>13.5</v>
      </c>
      <c r="H10" s="119">
        <v>13.6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9" ht="15" x14ac:dyDescent="0.25">
      <c r="A11" s="30">
        <v>4</v>
      </c>
      <c r="B11" s="119">
        <v>15</v>
      </c>
      <c r="C11" s="119">
        <v>17.399999999999999</v>
      </c>
      <c r="D11" s="119">
        <v>16.100000000000001</v>
      </c>
      <c r="E11" s="120">
        <v>16.600000000000001</v>
      </c>
      <c r="F11" s="119">
        <v>17.7</v>
      </c>
      <c r="G11" s="119">
        <v>18</v>
      </c>
      <c r="H11" s="119">
        <v>18.399999999999999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9" ht="15" x14ac:dyDescent="0.25">
      <c r="A12" s="30">
        <v>5</v>
      </c>
      <c r="B12" s="119">
        <v>16.600000000000001</v>
      </c>
      <c r="C12" s="119">
        <v>18</v>
      </c>
      <c r="D12" s="119">
        <v>17.5</v>
      </c>
      <c r="E12" s="120">
        <v>17.899999999999999</v>
      </c>
      <c r="F12" s="119">
        <v>17.2</v>
      </c>
      <c r="G12" s="119">
        <v>16.899999999999999</v>
      </c>
      <c r="H12" s="119">
        <v>19.8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9" ht="15" x14ac:dyDescent="0.25">
      <c r="A13" s="30">
        <v>6</v>
      </c>
      <c r="B13" s="119">
        <v>10.7</v>
      </c>
      <c r="C13" s="119">
        <v>12.3</v>
      </c>
      <c r="D13" s="119">
        <v>11.8</v>
      </c>
      <c r="E13" s="120">
        <v>11.9</v>
      </c>
      <c r="F13" s="119">
        <v>12.3</v>
      </c>
      <c r="G13" s="119">
        <v>12.2</v>
      </c>
      <c r="H13" s="119">
        <v>13.2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9" ht="15" x14ac:dyDescent="0.25">
      <c r="A14" s="30">
        <v>7</v>
      </c>
      <c r="B14" s="119">
        <v>10</v>
      </c>
      <c r="C14" s="119">
        <v>11</v>
      </c>
      <c r="D14" s="119">
        <v>11.2</v>
      </c>
      <c r="E14" s="120">
        <v>12</v>
      </c>
      <c r="F14" s="119">
        <v>11.4</v>
      </c>
      <c r="G14" s="119">
        <v>12.1</v>
      </c>
      <c r="H14" s="119">
        <v>12.4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9" ht="15" x14ac:dyDescent="0.25">
      <c r="A15" s="30">
        <v>8</v>
      </c>
      <c r="B15" s="119">
        <v>11.3</v>
      </c>
      <c r="C15" s="119">
        <v>13.2</v>
      </c>
      <c r="D15" s="119">
        <v>12.9</v>
      </c>
      <c r="E15" s="120">
        <v>13.8</v>
      </c>
      <c r="F15" s="119">
        <v>14.6</v>
      </c>
      <c r="G15" s="119">
        <v>14.8</v>
      </c>
      <c r="H15" s="119">
        <v>15.2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9" ht="15" x14ac:dyDescent="0.25">
      <c r="A16" s="30">
        <v>9</v>
      </c>
      <c r="B16" s="119"/>
      <c r="C16" s="119"/>
      <c r="D16" s="119"/>
      <c r="E16" s="120">
        <v>24.1</v>
      </c>
      <c r="F16" s="119"/>
      <c r="G16" s="119">
        <v>22.1</v>
      </c>
      <c r="H16" s="119">
        <v>21.5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71</v>
      </c>
    </row>
    <row r="17" spans="1:19" ht="15" x14ac:dyDescent="0.25">
      <c r="A17" s="30">
        <v>10</v>
      </c>
      <c r="B17" s="119">
        <v>16.399999999999999</v>
      </c>
      <c r="C17" s="119">
        <v>16.7</v>
      </c>
      <c r="D17" s="119">
        <v>17.7</v>
      </c>
      <c r="E17" s="120">
        <v>17.600000000000001</v>
      </c>
      <c r="F17" s="119">
        <v>18.100000000000001</v>
      </c>
      <c r="G17" s="119">
        <v>19.600000000000001</v>
      </c>
      <c r="H17" s="119">
        <v>19.2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9">
        <v>10.6</v>
      </c>
      <c r="C18" s="119">
        <v>10.4</v>
      </c>
      <c r="D18" s="119">
        <v>11.2</v>
      </c>
      <c r="E18" s="120">
        <v>10.8</v>
      </c>
      <c r="F18" s="119">
        <v>10.8</v>
      </c>
      <c r="G18" s="119">
        <v>11</v>
      </c>
      <c r="H18" s="119">
        <v>10.8</v>
      </c>
      <c r="I18" s="119">
        <v>11.7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9">
        <v>9.6999999999999993</v>
      </c>
      <c r="C19" s="119">
        <v>10</v>
      </c>
      <c r="D19" s="119">
        <v>10.5</v>
      </c>
      <c r="E19" s="120">
        <v>11.3</v>
      </c>
      <c r="F19" s="119">
        <v>11.5</v>
      </c>
      <c r="G19" s="119">
        <v>11.2</v>
      </c>
      <c r="H19" s="119">
        <v>11.4</v>
      </c>
      <c r="I19" s="119">
        <v>11.4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9">
        <v>10.3</v>
      </c>
      <c r="C20" s="119">
        <v>10.8</v>
      </c>
      <c r="D20" s="119">
        <v>11.1</v>
      </c>
      <c r="E20" s="120">
        <v>11.5</v>
      </c>
      <c r="F20" s="119">
        <v>11.5</v>
      </c>
      <c r="G20" s="119">
        <v>11</v>
      </c>
      <c r="H20" s="119">
        <v>12</v>
      </c>
      <c r="I20" s="119">
        <v>11.7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9">
        <v>11.9</v>
      </c>
      <c r="C21" s="119">
        <v>12.8</v>
      </c>
      <c r="D21" s="119">
        <v>13.1</v>
      </c>
      <c r="E21" s="120">
        <v>14</v>
      </c>
      <c r="F21" s="119">
        <v>13.6</v>
      </c>
      <c r="G21" s="119">
        <v>13.1</v>
      </c>
      <c r="H21" s="119">
        <v>12.8</v>
      </c>
      <c r="I21" s="119">
        <v>13.6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9">
        <v>14.3</v>
      </c>
      <c r="C22" s="119">
        <v>15.1</v>
      </c>
      <c r="D22" s="119">
        <v>15.4</v>
      </c>
      <c r="E22" s="120">
        <v>16.899999999999999</v>
      </c>
      <c r="F22" s="119">
        <v>16.899999999999999</v>
      </c>
      <c r="G22" s="119">
        <v>17.3</v>
      </c>
      <c r="H22" s="119">
        <v>17.5</v>
      </c>
      <c r="I22" s="119">
        <v>17.899999999999999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9">
        <v>12.9</v>
      </c>
      <c r="C23" s="119">
        <v>15.1</v>
      </c>
      <c r="D23" s="119">
        <v>16</v>
      </c>
      <c r="E23" s="120">
        <v>15.5</v>
      </c>
      <c r="F23" s="119">
        <v>14.8</v>
      </c>
      <c r="G23" s="119">
        <v>15.1</v>
      </c>
      <c r="H23" s="119">
        <v>15.3</v>
      </c>
      <c r="I23" s="119">
        <v>15.3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9">
        <v>14</v>
      </c>
      <c r="C24" s="119">
        <v>13.6</v>
      </c>
      <c r="D24" s="119">
        <v>14</v>
      </c>
      <c r="E24" s="120">
        <v>14.6</v>
      </c>
      <c r="F24" s="119">
        <v>15</v>
      </c>
      <c r="G24" s="119">
        <v>15</v>
      </c>
      <c r="H24" s="119">
        <v>16.399999999999999</v>
      </c>
      <c r="I24" s="119">
        <v>14.9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19">
        <v>10.7</v>
      </c>
      <c r="C25" s="119">
        <v>12.8</v>
      </c>
      <c r="D25" s="119">
        <v>13.5</v>
      </c>
      <c r="E25" s="120">
        <v>13.2</v>
      </c>
      <c r="F25" s="119">
        <v>13.6</v>
      </c>
      <c r="G25" s="119">
        <v>13.8</v>
      </c>
      <c r="H25" s="119">
        <v>13.1</v>
      </c>
      <c r="I25" s="119">
        <v>13.9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9">
        <v>12.2</v>
      </c>
      <c r="C26" s="119">
        <v>13.6</v>
      </c>
      <c r="D26" s="119">
        <v>13.6</v>
      </c>
      <c r="E26" s="120">
        <v>13.6</v>
      </c>
      <c r="F26" s="119">
        <v>13.3</v>
      </c>
      <c r="G26" s="119">
        <v>13.3</v>
      </c>
      <c r="H26" s="119">
        <v>14.5</v>
      </c>
      <c r="I26" s="119">
        <v>13.6</v>
      </c>
      <c r="J26" s="61"/>
      <c r="K26" s="15"/>
      <c r="L26" s="15"/>
      <c r="M26" s="15"/>
      <c r="N26" s="15"/>
      <c r="O26" s="15"/>
      <c r="P26" s="15"/>
      <c r="Q26" s="15"/>
      <c r="R26" s="15"/>
      <c r="S26" s="8" t="s">
        <v>70</v>
      </c>
    </row>
    <row r="27" spans="1:19" x14ac:dyDescent="0.2">
      <c r="A27" s="30">
        <v>20</v>
      </c>
      <c r="B27" s="119">
        <v>10.4</v>
      </c>
      <c r="C27" s="119">
        <v>10.7</v>
      </c>
      <c r="D27" s="119">
        <v>10.8</v>
      </c>
      <c r="E27" s="120">
        <v>11.1</v>
      </c>
      <c r="F27" s="119">
        <v>11.5</v>
      </c>
      <c r="G27" s="119">
        <v>11.1</v>
      </c>
      <c r="H27" s="119">
        <v>11.8</v>
      </c>
      <c r="I27" s="119">
        <v>10.9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113.28125</v>
      </c>
      <c r="D64" s="25">
        <f t="shared" ref="D64:D73" si="2">IF((B8&lt;&gt;0)*ISNUMBER(D8),100*(D8/B8),"")</f>
        <v>112.5</v>
      </c>
      <c r="E64" s="25">
        <f t="shared" ref="E64:E73" si="3">IF((B8&lt;&gt;0)*ISNUMBER(E8),100*(E8/B8),"")</f>
        <v>110.15625</v>
      </c>
      <c r="F64" s="25">
        <f t="shared" ref="F64:F73" si="4">IF((B8&lt;&gt;0)*ISNUMBER(F8),100*(F8/B8),"")</f>
        <v>114.84374999999997</v>
      </c>
      <c r="G64" s="25">
        <f t="shared" ref="G64:G73" si="5">IF((B8&lt;&gt;0)*ISNUMBER(G8),100*(G8/B8),"")</f>
        <v>121.875</v>
      </c>
      <c r="H64" s="25">
        <f t="shared" ref="H64:H73" si="6">IF((B8&lt;&gt;0)*ISNUMBER(H8),100*(H8/B8),"")</f>
        <v>121.09375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121.81818181818183</v>
      </c>
      <c r="D65" s="25">
        <f t="shared" si="2"/>
        <v>131.81818181818181</v>
      </c>
      <c r="E65" s="25">
        <f t="shared" si="3"/>
        <v>117.27272727272728</v>
      </c>
      <c r="F65" s="25">
        <f t="shared" si="4"/>
        <v>130</v>
      </c>
      <c r="G65" s="25">
        <f t="shared" si="5"/>
        <v>127.27272727272727</v>
      </c>
      <c r="H65" s="25">
        <f t="shared" si="6"/>
        <v>138.18181818181819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111.92660550458714</v>
      </c>
      <c r="D66" s="25">
        <f t="shared" si="2"/>
        <v>115.59633027522935</v>
      </c>
      <c r="E66" s="25">
        <f t="shared" si="3"/>
        <v>113.76146788990826</v>
      </c>
      <c r="F66" s="25">
        <f t="shared" si="4"/>
        <v>121.10091743119264</v>
      </c>
      <c r="G66" s="25">
        <f t="shared" si="5"/>
        <v>123.8532110091743</v>
      </c>
      <c r="H66" s="25">
        <f t="shared" si="6"/>
        <v>124.77064220183485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115.99999999999999</v>
      </c>
      <c r="D67" s="25">
        <f t="shared" si="2"/>
        <v>107.33333333333334</v>
      </c>
      <c r="E67" s="25">
        <f t="shared" si="3"/>
        <v>110.66666666666667</v>
      </c>
      <c r="F67" s="25">
        <f t="shared" si="4"/>
        <v>118</v>
      </c>
      <c r="G67" s="25">
        <f t="shared" si="5"/>
        <v>120</v>
      </c>
      <c r="H67" s="25">
        <f t="shared" si="6"/>
        <v>122.66666666666666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/>
      <c r="D68" s="25">
        <f t="shared" si="2"/>
        <v>105.42168674698796</v>
      </c>
      <c r="E68" s="25">
        <f t="shared" si="3"/>
        <v>107.8313253012048</v>
      </c>
      <c r="F68" s="25">
        <f t="shared" si="4"/>
        <v>103.61445783132528</v>
      </c>
      <c r="G68" s="25">
        <f t="shared" si="5"/>
        <v>101.80722891566263</v>
      </c>
      <c r="H68" s="25">
        <f t="shared" si="6"/>
        <v>119.27710843373494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114.95327102803741</v>
      </c>
      <c r="D69" s="25">
        <f t="shared" si="2"/>
        <v>110.28037383177572</v>
      </c>
      <c r="E69" s="25">
        <f t="shared" si="3"/>
        <v>111.21495327102804</v>
      </c>
      <c r="F69" s="25">
        <f t="shared" si="4"/>
        <v>114.95327102803741</v>
      </c>
      <c r="G69" s="25">
        <f t="shared" si="5"/>
        <v>114.01869158878503</v>
      </c>
      <c r="H69" s="25">
        <f t="shared" si="6"/>
        <v>123.36448598130841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110.00000000000001</v>
      </c>
      <c r="D70" s="25">
        <f t="shared" si="2"/>
        <v>111.99999999999999</v>
      </c>
      <c r="E70" s="25">
        <f t="shared" si="3"/>
        <v>120</v>
      </c>
      <c r="F70" s="25">
        <f t="shared" si="4"/>
        <v>114.00000000000001</v>
      </c>
      <c r="G70" s="25">
        <f t="shared" si="5"/>
        <v>121</v>
      </c>
      <c r="H70" s="25">
        <f t="shared" si="6"/>
        <v>124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116.81415929203538</v>
      </c>
      <c r="D71" s="25">
        <f t="shared" si="2"/>
        <v>114.15929203539822</v>
      </c>
      <c r="E71" s="25">
        <f t="shared" si="3"/>
        <v>122.12389380530972</v>
      </c>
      <c r="F71" s="25">
        <f t="shared" si="4"/>
        <v>129.20353982300884</v>
      </c>
      <c r="G71" s="25">
        <f t="shared" si="5"/>
        <v>130.97345132743362</v>
      </c>
      <c r="H71" s="25">
        <f t="shared" si="6"/>
        <v>134.51327433628316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 t="str">
        <f t="shared" si="0"/>
        <v/>
      </c>
      <c r="C72" s="25" t="str">
        <f t="shared" si="1"/>
        <v/>
      </c>
      <c r="D72" s="25" t="str">
        <f t="shared" si="2"/>
        <v/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101.82926829268293</v>
      </c>
      <c r="D73" s="25">
        <f t="shared" si="2"/>
        <v>107.92682926829269</v>
      </c>
      <c r="E73" s="25">
        <f t="shared" si="3"/>
        <v>107.31707317073173</v>
      </c>
      <c r="F73" s="25">
        <f t="shared" si="4"/>
        <v>110.36585365853659</v>
      </c>
      <c r="G73" s="25">
        <f t="shared" si="5"/>
        <v>119.51219512195124</v>
      </c>
      <c r="H73" s="25">
        <f t="shared" si="6"/>
        <v>117.07317073170734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25">
        <v>112.5</v>
      </c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98.113207547169822</v>
      </c>
      <c r="D74" s="25">
        <f t="shared" ref="D74:D103" si="11">IF((B18&lt;&gt;0)*ISNUMBER(D18),100*(D18/B18),"")</f>
        <v>105.66037735849056</v>
      </c>
      <c r="E74" s="25">
        <f t="shared" ref="E74:E103" si="12">IF((B18&lt;&gt;0)*ISNUMBER(E18),100*(E18/B18),"")</f>
        <v>101.88679245283019</v>
      </c>
      <c r="F74" s="25">
        <f t="shared" ref="F74:F103" si="13">IF((B18&lt;&gt;0)*ISNUMBER(F18),100*(F18/B18),"")</f>
        <v>101.88679245283019</v>
      </c>
      <c r="G74" s="25">
        <f t="shared" ref="G74:G103" si="14">IF((B18&lt;&gt;0)*ISNUMBER(G18),100*(G18/B18),"")</f>
        <v>103.77358490566037</v>
      </c>
      <c r="H74" s="25">
        <f t="shared" ref="H74:H103" si="15">IF((B18&lt;&gt;0)*ISNUMBER(H18),100*(H18/B18),"")</f>
        <v>101.88679245283019</v>
      </c>
      <c r="I74" s="25">
        <f t="shared" ref="I74:I103" si="16">IF((B18&lt;&gt;0)*ISNUMBER(I18),100*(I18/B18),"")</f>
        <v>110.37735849056602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25">
        <v>131.81818181818181</v>
      </c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103.09278350515466</v>
      </c>
      <c r="D75" s="25">
        <f t="shared" si="11"/>
        <v>108.24742268041238</v>
      </c>
      <c r="E75" s="25">
        <f t="shared" si="12"/>
        <v>116.49484536082475</v>
      </c>
      <c r="F75" s="25">
        <f t="shared" si="13"/>
        <v>118.55670103092784</v>
      </c>
      <c r="G75" s="25">
        <f t="shared" si="14"/>
        <v>115.46391752577321</v>
      </c>
      <c r="H75" s="25">
        <f t="shared" si="15"/>
        <v>117.5257731958763</v>
      </c>
      <c r="I75" s="25">
        <f t="shared" si="16"/>
        <v>117.5257731958763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25">
        <v>115.59633027522935</v>
      </c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104.85436893203884</v>
      </c>
      <c r="D76" s="25">
        <f t="shared" si="11"/>
        <v>107.76699029126213</v>
      </c>
      <c r="E76" s="25">
        <f t="shared" si="12"/>
        <v>111.65048543689321</v>
      </c>
      <c r="F76" s="25">
        <f t="shared" si="13"/>
        <v>111.65048543689321</v>
      </c>
      <c r="G76" s="25">
        <f t="shared" si="14"/>
        <v>106.79611650485437</v>
      </c>
      <c r="H76" s="25">
        <f t="shared" si="15"/>
        <v>116.50485436893203</v>
      </c>
      <c r="I76" s="25">
        <f t="shared" si="16"/>
        <v>113.59223300970874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25">
        <v>107.33333333333334</v>
      </c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107.56302521008404</v>
      </c>
      <c r="D77" s="25">
        <f t="shared" si="11"/>
        <v>110.08403361344537</v>
      </c>
      <c r="E77" s="25">
        <f t="shared" si="12"/>
        <v>117.64705882352942</v>
      </c>
      <c r="F77" s="25">
        <f t="shared" si="13"/>
        <v>114.28571428571428</v>
      </c>
      <c r="G77" s="25">
        <f t="shared" si="14"/>
        <v>110.08403361344537</v>
      </c>
      <c r="H77" s="25">
        <f t="shared" si="15"/>
        <v>107.56302521008404</v>
      </c>
      <c r="I77" s="25">
        <f t="shared" si="16"/>
        <v>114.28571428571428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25">
        <v>105.42168674698796</v>
      </c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105.59440559440559</v>
      </c>
      <c r="D78" s="25">
        <f t="shared" si="11"/>
        <v>107.69230769230769</v>
      </c>
      <c r="E78" s="25">
        <f t="shared" si="12"/>
        <v>118.18181818181816</v>
      </c>
      <c r="F78" s="25">
        <f t="shared" si="13"/>
        <v>118.18181818181816</v>
      </c>
      <c r="G78" s="25">
        <f t="shared" si="14"/>
        <v>120.97902097902097</v>
      </c>
      <c r="H78" s="25">
        <f t="shared" si="15"/>
        <v>122.37762237762237</v>
      </c>
      <c r="I78" s="25">
        <f t="shared" si="16"/>
        <v>125.17482517482517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25">
        <v>110.28037383177572</v>
      </c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117.05426356589146</v>
      </c>
      <c r="D79" s="25">
        <f t="shared" si="11"/>
        <v>124.03100775193798</v>
      </c>
      <c r="E79" s="25">
        <f t="shared" si="12"/>
        <v>120.15503875968992</v>
      </c>
      <c r="F79" s="25">
        <f t="shared" si="13"/>
        <v>114.72868217054264</v>
      </c>
      <c r="G79" s="25">
        <f t="shared" si="14"/>
        <v>117.05426356589146</v>
      </c>
      <c r="H79" s="25">
        <f t="shared" si="15"/>
        <v>118.6046511627907</v>
      </c>
      <c r="I79" s="25">
        <f t="shared" si="16"/>
        <v>118.6046511627907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25">
        <v>111.99999999999999</v>
      </c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97.142857142857139</v>
      </c>
      <c r="D80" s="25">
        <f t="shared" si="11"/>
        <v>100</v>
      </c>
      <c r="E80" s="25">
        <f t="shared" si="12"/>
        <v>104.28571428571429</v>
      </c>
      <c r="F80" s="25">
        <f t="shared" si="13"/>
        <v>107.14285714285714</v>
      </c>
      <c r="G80" s="25">
        <f t="shared" si="14"/>
        <v>107.14285714285714</v>
      </c>
      <c r="H80" s="25">
        <f t="shared" si="15"/>
        <v>117.14285714285712</v>
      </c>
      <c r="I80" s="25">
        <f t="shared" si="16"/>
        <v>106.42857142857143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25">
        <v>114.15929203539822</v>
      </c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119.62616822429908</v>
      </c>
      <c r="D81" s="25">
        <f t="shared" si="11"/>
        <v>126.16822429906543</v>
      </c>
      <c r="E81" s="25">
        <f t="shared" si="12"/>
        <v>123.36448598130841</v>
      </c>
      <c r="F81" s="25">
        <f t="shared" si="13"/>
        <v>127.10280373831777</v>
      </c>
      <c r="G81" s="25">
        <f t="shared" si="14"/>
        <v>128.97196261682245</v>
      </c>
      <c r="H81" s="25">
        <f t="shared" si="15"/>
        <v>122.42990654205607</v>
      </c>
      <c r="I81" s="25">
        <f t="shared" si="16"/>
        <v>129.90654205607478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25" t="s">
        <v>107</v>
      </c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111.47540983606558</v>
      </c>
      <c r="D82" s="25">
        <f t="shared" si="11"/>
        <v>111.47540983606558</v>
      </c>
      <c r="E82" s="25">
        <f t="shared" si="12"/>
        <v>111.47540983606558</v>
      </c>
      <c r="F82" s="25">
        <f t="shared" si="13"/>
        <v>109.01639344262297</v>
      </c>
      <c r="G82" s="25">
        <f t="shared" si="14"/>
        <v>109.01639344262297</v>
      </c>
      <c r="H82" s="25">
        <f t="shared" si="15"/>
        <v>118.85245901639345</v>
      </c>
      <c r="I82" s="25">
        <f t="shared" si="16"/>
        <v>111.47540983606558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25">
        <v>107.92682926829269</v>
      </c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102.88461538461537</v>
      </c>
      <c r="D83" s="25">
        <f t="shared" si="11"/>
        <v>103.84615384615385</v>
      </c>
      <c r="E83" s="25">
        <f t="shared" si="12"/>
        <v>106.73076923076923</v>
      </c>
      <c r="F83" s="25">
        <f t="shared" si="13"/>
        <v>110.57692307692308</v>
      </c>
      <c r="G83" s="25">
        <f t="shared" si="14"/>
        <v>106.73076923076923</v>
      </c>
      <c r="H83" s="25">
        <f t="shared" si="15"/>
        <v>113.46153846153845</v>
      </c>
      <c r="I83" s="25">
        <f t="shared" si="16"/>
        <v>104.80769230769231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25">
        <v>105.66037735849056</v>
      </c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25">
        <v>108.24742268041238</v>
      </c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25">
        <v>107.76699029126213</v>
      </c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25">
        <v>110.08403361344537</v>
      </c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25">
        <v>107.69230769230769</v>
      </c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25">
        <v>124.03100775193798</v>
      </c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25">
        <v>100</v>
      </c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25">
        <v>126.16822429906543</v>
      </c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25">
        <v>111.47540983606558</v>
      </c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25">
        <v>103.84615384615385</v>
      </c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109.66799115989481</v>
      </c>
      <c r="D114" s="26">
        <f t="shared" si="27"/>
        <v>111.68462919359686</v>
      </c>
      <c r="E114" s="26">
        <f t="shared" si="27"/>
        <v>113.27456714352736</v>
      </c>
      <c r="F114" s="26">
        <f t="shared" si="27"/>
        <v>115.22162951218672</v>
      </c>
      <c r="G114" s="26">
        <f t="shared" si="27"/>
        <v>116.12239077702375</v>
      </c>
      <c r="H114" s="26">
        <f t="shared" si="27"/>
        <v>120.06791560338604</v>
      </c>
      <c r="I114" s="26">
        <f>IF(I115&gt;0,AVERAGE(I64:I113),"")</f>
        <v>115.21787709478853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19</v>
      </c>
      <c r="C115" s="26">
        <f t="shared" ref="C115:J115" si="28">COUNT(C64:C113)</f>
        <v>18</v>
      </c>
      <c r="D115" s="26">
        <f t="shared" si="28"/>
        <v>19</v>
      </c>
      <c r="E115" s="26">
        <f t="shared" si="28"/>
        <v>19</v>
      </c>
      <c r="F115" s="26">
        <f t="shared" si="28"/>
        <v>19</v>
      </c>
      <c r="G115" s="26">
        <f t="shared" si="28"/>
        <v>19</v>
      </c>
      <c r="H115" s="26">
        <f t="shared" si="28"/>
        <v>19</v>
      </c>
      <c r="I115" s="26">
        <f t="shared" si="28"/>
        <v>10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7.3854416305537924</v>
      </c>
      <c r="D116" s="26">
        <f t="shared" si="29"/>
        <v>7.9721001603364297</v>
      </c>
      <c r="E116" s="26">
        <f t="shared" si="29"/>
        <v>6.18037299269219</v>
      </c>
      <c r="F116" s="26">
        <f t="shared" si="29"/>
        <v>7.7969866685914111</v>
      </c>
      <c r="G116" s="26">
        <f t="shared" si="29"/>
        <v>8.7644276802989456</v>
      </c>
      <c r="H116" s="26">
        <f t="shared" si="29"/>
        <v>8.0809848797569561</v>
      </c>
      <c r="I116" s="26">
        <f>IF(I115&gt;0,STDEV(I64:I113),"")</f>
        <v>7.8758878550271065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1.7407652863406733</v>
      </c>
      <c r="D117" s="26">
        <f t="shared" si="30"/>
        <v>1.8289252087732049</v>
      </c>
      <c r="E117" s="26">
        <f t="shared" si="30"/>
        <v>1.4178748057122788</v>
      </c>
      <c r="F117" s="26">
        <f t="shared" si="30"/>
        <v>1.7887514185538849</v>
      </c>
      <c r="G117" s="26">
        <f t="shared" si="30"/>
        <v>2.0106976082312475</v>
      </c>
      <c r="H117" s="26">
        <f t="shared" si="30"/>
        <v>1.8539050765863552</v>
      </c>
      <c r="I117" s="26">
        <f>IF(I115&gt;0,I116/SQRT(I115),"")</f>
        <v>2.4905744217943675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1.7340636066175394</v>
      </c>
      <c r="C118" s="26">
        <f t="shared" si="31"/>
        <v>1.7396067260750732</v>
      </c>
      <c r="D118" s="26">
        <f t="shared" si="31"/>
        <v>1.7340636066175394</v>
      </c>
      <c r="E118" s="26">
        <f t="shared" si="31"/>
        <v>1.7340636066175394</v>
      </c>
      <c r="F118" s="26">
        <f t="shared" si="31"/>
        <v>1.7340636066175394</v>
      </c>
      <c r="G118" s="26">
        <f t="shared" si="31"/>
        <v>1.7340636066175394</v>
      </c>
      <c r="H118" s="26">
        <f t="shared" si="31"/>
        <v>1.7340636066175394</v>
      </c>
      <c r="I118" s="26">
        <f t="shared" si="31"/>
        <v>1.8331129326562374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3.0282470006362359</v>
      </c>
      <c r="D119" s="26">
        <f t="shared" si="32"/>
        <v>3.171472643759</v>
      </c>
      <c r="E119" s="26">
        <f t="shared" si="32"/>
        <v>2.4586850993255771</v>
      </c>
      <c r="F119" s="26">
        <f t="shared" si="32"/>
        <v>3.1018087361997893</v>
      </c>
      <c r="G119" s="26">
        <f t="shared" si="32"/>
        <v>3.4866775463467374</v>
      </c>
      <c r="H119" s="26">
        <f t="shared" si="32"/>
        <v>3.2147893234319009</v>
      </c>
      <c r="I119" s="26">
        <f>IF(I115&gt;2,I118*I117,"")</f>
        <v>4.5655041823340863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97.142857142857139</v>
      </c>
      <c r="D120" s="26">
        <f t="shared" si="33"/>
        <v>100</v>
      </c>
      <c r="E120" s="26">
        <f t="shared" si="33"/>
        <v>101.88679245283019</v>
      </c>
      <c r="F120" s="26">
        <f t="shared" si="33"/>
        <v>101.88679245283019</v>
      </c>
      <c r="G120" s="26">
        <f t="shared" si="33"/>
        <v>101.80722891566263</v>
      </c>
      <c r="H120" s="26">
        <f t="shared" si="33"/>
        <v>101.88679245283019</v>
      </c>
      <c r="I120" s="26">
        <f t="shared" si="33"/>
        <v>104.80769230769231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121.81818181818183</v>
      </c>
      <c r="D121" s="26">
        <f t="shared" si="34"/>
        <v>131.81818181818181</v>
      </c>
      <c r="E121" s="26">
        <f t="shared" si="34"/>
        <v>123.36448598130841</v>
      </c>
      <c r="F121" s="26">
        <f t="shared" si="34"/>
        <v>130</v>
      </c>
      <c r="G121" s="26">
        <f t="shared" si="34"/>
        <v>130.97345132743362</v>
      </c>
      <c r="H121" s="26">
        <f t="shared" si="34"/>
        <v>138.18181818181819</v>
      </c>
      <c r="I121" s="26">
        <f t="shared" si="34"/>
        <v>129.90654205607478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96.78</v>
      </c>
      <c r="C122" s="38">
        <f>100-B3</f>
        <v>96.78</v>
      </c>
      <c r="D122" s="38">
        <f>100-B3</f>
        <v>96.78</v>
      </c>
      <c r="E122" s="38">
        <f>100-B3</f>
        <v>96.78</v>
      </c>
      <c r="F122" s="38">
        <f>100-B3</f>
        <v>96.78</v>
      </c>
      <c r="G122" s="38">
        <f>100-B3</f>
        <v>96.78</v>
      </c>
      <c r="H122" s="38">
        <f>100-B3</f>
        <v>96.78</v>
      </c>
      <c r="I122" s="38">
        <f>100-B3</f>
        <v>96.78</v>
      </c>
      <c r="J122" s="38">
        <f>100-B3</f>
        <v>96.78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103.22</v>
      </c>
      <c r="C123" s="24">
        <f>100+B3</f>
        <v>103.22</v>
      </c>
      <c r="D123" s="24">
        <f>100+B3</f>
        <v>103.22</v>
      </c>
      <c r="E123" s="24">
        <f>100+B3</f>
        <v>103.22</v>
      </c>
      <c r="F123" s="24">
        <f>100+B3</f>
        <v>103.22</v>
      </c>
      <c r="G123" s="24">
        <f>100+B3</f>
        <v>103.22</v>
      </c>
      <c r="H123" s="24">
        <f>100+B3</f>
        <v>103.22</v>
      </c>
      <c r="I123" s="24">
        <f>100+B3</f>
        <v>103.22</v>
      </c>
      <c r="J123" s="24">
        <f>100+B3</f>
        <v>103.22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93.65</v>
      </c>
      <c r="C124" s="24">
        <f>100-E3</f>
        <v>93.65</v>
      </c>
      <c r="D124" s="24">
        <f>100-E3</f>
        <v>93.65</v>
      </c>
      <c r="E124" s="24">
        <f>100-E3</f>
        <v>93.65</v>
      </c>
      <c r="F124" s="24">
        <f>100-E3</f>
        <v>93.65</v>
      </c>
      <c r="G124" s="24">
        <f>100-E3</f>
        <v>93.65</v>
      </c>
      <c r="H124" s="24">
        <f>100-E3</f>
        <v>93.65</v>
      </c>
      <c r="I124" s="24">
        <f>100-E3</f>
        <v>93.65</v>
      </c>
      <c r="J124" s="39">
        <f>100-E3</f>
        <v>93.65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106.35</v>
      </c>
      <c r="C125" s="41">
        <f>100+E3</f>
        <v>106.35</v>
      </c>
      <c r="D125" s="41">
        <f>100+E3</f>
        <v>106.35</v>
      </c>
      <c r="E125" s="41">
        <f>100+E3</f>
        <v>106.35</v>
      </c>
      <c r="F125" s="41">
        <f>100+E3</f>
        <v>106.35</v>
      </c>
      <c r="G125" s="41">
        <f>100+E3</f>
        <v>106.35</v>
      </c>
      <c r="H125" s="41">
        <f>100+E3</f>
        <v>106.35</v>
      </c>
      <c r="I125" s="41">
        <f>100+E3</f>
        <v>106.35</v>
      </c>
      <c r="J125" s="37">
        <f>100+E3</f>
        <v>106.35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1" priority="2" stopIfTrue="1" operator="notBetween">
      <formula>$C$124</formula>
      <formula>$C$125</formula>
    </cfRule>
  </conditionalFormatting>
  <conditionalFormatting sqref="Z73:Z92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5"/>
  <sheetViews>
    <sheetView tabSelected="1" topLeftCell="A6" zoomScale="120" zoomScaleNormal="120" workbookViewId="0">
      <selection activeCell="L22" sqref="L22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102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 t="s">
        <v>103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98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88</v>
      </c>
      <c r="B12" s="123" t="s">
        <v>114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00" t="s">
        <v>115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 t="s">
        <v>104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B16" s="123" t="s">
        <v>113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23" t="s">
        <v>116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A18" s="67" t="s">
        <v>88</v>
      </c>
      <c r="B18" s="123" t="s">
        <v>105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23" t="s">
        <v>109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23" t="s">
        <v>112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x14ac:dyDescent="0.2">
      <c r="B23" s="123" t="s">
        <v>117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B24" s="100" t="s">
        <v>106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ht="13.5" thickBot="1" x14ac:dyDescent="0.25"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</row>
    <row r="26" spans="1:13" ht="45" thickBot="1" x14ac:dyDescent="0.6">
      <c r="B26" s="106"/>
    </row>
    <row r="27" spans="1:13" ht="44.25" x14ac:dyDescent="0.55000000000000004">
      <c r="B27" s="107" t="s">
        <v>68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1:13" x14ac:dyDescent="0.2">
      <c r="A28" s="67" t="s">
        <v>88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1:13" x14ac:dyDescent="0.2">
      <c r="B29" s="123" t="s">
        <v>118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3" x14ac:dyDescent="0.2">
      <c r="B30" s="123" t="s">
        <v>110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00" t="s">
        <v>111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x14ac:dyDescent="0.2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x14ac:dyDescent="0.2"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x14ac:dyDescent="0.2"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ht="13.5" thickBot="1" x14ac:dyDescent="0.25">
      <c r="B35" s="103" t="s">
        <v>69</v>
      </c>
      <c r="C35" s="104"/>
      <c r="D35" s="125">
        <v>44893</v>
      </c>
      <c r="E35" s="124" t="s">
        <v>108</v>
      </c>
      <c r="F35" s="104"/>
      <c r="G35" s="104"/>
      <c r="H35" s="104"/>
      <c r="I35" s="104"/>
      <c r="J35" s="104"/>
      <c r="K35" s="104"/>
      <c r="L35" s="104"/>
      <c r="M35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zoomScale="110" zoomScaleNormal="110" workbookViewId="0">
      <selection activeCell="U35" sqref="U35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72</v>
      </c>
      <c r="C1" s="109"/>
    </row>
    <row r="2" spans="1:15" x14ac:dyDescent="0.2">
      <c r="A2" s="110">
        <v>3.8</v>
      </c>
      <c r="B2" s="108" t="s">
        <v>73</v>
      </c>
      <c r="C2" s="109"/>
    </row>
    <row r="3" spans="1:15" x14ac:dyDescent="0.2">
      <c r="A3" s="110">
        <v>12.3</v>
      </c>
      <c r="B3" s="108" t="s">
        <v>74</v>
      </c>
      <c r="C3" s="111" t="s">
        <v>75</v>
      </c>
    </row>
    <row r="4" spans="1:15" x14ac:dyDescent="0.2">
      <c r="B4" s="112" t="s">
        <v>76</v>
      </c>
      <c r="C4" s="113">
        <f>SQRT((A2*A2)+(A3*A3))</f>
        <v>12.873616430514</v>
      </c>
    </row>
    <row r="5" spans="1:15" x14ac:dyDescent="0.2">
      <c r="B5" s="108" t="s">
        <v>77</v>
      </c>
      <c r="C5" s="114">
        <f>0.5*A2</f>
        <v>1.9</v>
      </c>
    </row>
    <row r="6" spans="1:15" x14ac:dyDescent="0.2">
      <c r="B6" s="108" t="s">
        <v>78</v>
      </c>
      <c r="C6" s="114">
        <f>0.25*C4</f>
        <v>3.2184041076284999</v>
      </c>
    </row>
    <row r="7" spans="1:15" x14ac:dyDescent="0.2">
      <c r="B7" s="112" t="s">
        <v>79</v>
      </c>
      <c r="C7" s="114">
        <f>1.65*0.5*A2+C6</f>
        <v>6.3534041076284993</v>
      </c>
    </row>
    <row r="8" spans="1:15" x14ac:dyDescent="0.2">
      <c r="L8" s="121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2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80</v>
      </c>
      <c r="C22" s="118" t="s">
        <v>89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2022-12-07T15:56:34Z</dcterms:modified>
</cp:coreProperties>
</file>