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E1AC2857-9CEE-44FE-BC70-6DF94C7DFA2D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Krav 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7" i="2" l="1"/>
  <c r="O18" i="2" s="1"/>
  <c r="M10" i="2"/>
  <c r="M11" i="2" s="1"/>
  <c r="M12" i="2" s="1"/>
  <c r="C5" i="2"/>
  <c r="C4" i="2"/>
  <c r="C6" i="2" s="1"/>
  <c r="C7" i="2" s="1"/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I115" i="1" l="1"/>
  <c r="I121" i="1" s="1"/>
  <c r="C115" i="1"/>
  <c r="C121" i="1" s="1"/>
  <c r="G115" i="1"/>
  <c r="G120" i="1" s="1"/>
  <c r="E115" i="1"/>
  <c r="E116" i="1" s="1"/>
  <c r="E117" i="1" s="1"/>
  <c r="F115" i="1"/>
  <c r="F116" i="1" s="1"/>
  <c r="F117" i="1" s="1"/>
  <c r="H115" i="1"/>
  <c r="H120" i="1" s="1"/>
  <c r="B115" i="1"/>
  <c r="B116" i="1" s="1"/>
  <c r="B117" i="1" s="1"/>
  <c r="D115" i="1"/>
  <c r="D118" i="1" s="1"/>
  <c r="J115" i="1"/>
  <c r="J119" i="1" s="1"/>
  <c r="C114" i="1"/>
  <c r="I116" i="1"/>
  <c r="I120" i="1"/>
  <c r="J114" i="1"/>
  <c r="B121" i="1" l="1"/>
  <c r="B114" i="1"/>
  <c r="D116" i="1"/>
  <c r="F121" i="1"/>
  <c r="F118" i="1"/>
  <c r="F119" i="1" s="1"/>
  <c r="G121" i="1"/>
  <c r="H114" i="1"/>
  <c r="J117" i="1"/>
  <c r="J118" i="1"/>
  <c r="H118" i="1"/>
  <c r="C120" i="1"/>
  <c r="E118" i="1"/>
  <c r="E119" i="1" s="1"/>
  <c r="B118" i="1"/>
  <c r="B119" i="1" s="1"/>
  <c r="G114" i="1"/>
  <c r="B120" i="1"/>
  <c r="H116" i="1"/>
  <c r="H117" i="1" s="1"/>
  <c r="G118" i="1"/>
  <c r="I117" i="1"/>
  <c r="I114" i="1"/>
  <c r="I118" i="1"/>
  <c r="D121" i="1"/>
  <c r="E121" i="1"/>
  <c r="E120" i="1"/>
  <c r="G116" i="1"/>
  <c r="G117" i="1" s="1"/>
  <c r="D117" i="1"/>
  <c r="D119" i="1" s="1"/>
  <c r="D120" i="1"/>
  <c r="D114" i="1"/>
  <c r="E114" i="1"/>
  <c r="C118" i="1"/>
  <c r="J120" i="1"/>
  <c r="J121" i="1"/>
  <c r="H121" i="1"/>
  <c r="F120" i="1"/>
  <c r="C116" i="1"/>
  <c r="C117" i="1" s="1"/>
  <c r="J116" i="1"/>
  <c r="F114" i="1"/>
  <c r="H119" i="1" l="1"/>
  <c r="I119" i="1"/>
  <c r="C119" i="1"/>
  <c r="G1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Apeland, Solveig</author>
  </authors>
  <commentList>
    <comment ref="X1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Apeland, Solveig:</t>
        </r>
        <r>
          <rPr>
            <sz val="9"/>
            <color indexed="81"/>
            <rFont val="Tahoma"/>
            <family val="2"/>
          </rPr>
          <t xml:space="preserve">
Opprinnelig verdi: 210. Prøve ekskludert pga 
trombocyttaggregering.
</t>
        </r>
      </text>
    </comment>
    <comment ref="B16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Apeland, Solveig:</t>
        </r>
        <r>
          <rPr>
            <sz val="9"/>
            <color indexed="81"/>
            <rFont val="Tahoma"/>
            <family val="2"/>
          </rPr>
          <t xml:space="preserve">
Opprinnelig verdi: 210. Prøve ekskludert pga 
trombocyttaggregering.
</t>
        </r>
      </text>
    </comment>
    <comment ref="I26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Apeland, Solveig:</t>
        </r>
        <r>
          <rPr>
            <sz val="9"/>
            <color indexed="81"/>
            <rFont val="Tahoma"/>
            <family val="2"/>
          </rPr>
          <t xml:space="preserve">
Verdi: 455. Ekskludert, for lite i glasset.
</t>
        </r>
      </text>
    </comment>
  </commentList>
</comments>
</file>

<file path=xl/sharedStrings.xml><?xml version="1.0" encoding="utf-8"?>
<sst xmlns="http://schemas.openxmlformats.org/spreadsheetml/2006/main" count="135" uniqueCount="117">
  <si>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</si>
  <si>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</si>
  <si>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</si>
  <si>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</si>
  <si>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</si>
  <si>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</si>
  <si>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</si>
  <si>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</si>
  <si>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</si>
  <si>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</si>
  <si>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</si>
  <si>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</si>
  <si>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</si>
  <si>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</si>
  <si>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</si>
  <si>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</si>
  <si>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</si>
  <si>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</si>
  <si>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</si>
  <si>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</si>
  <si>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</si>
  <si>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</si>
  <si>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</si>
  <si>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</si>
  <si>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</si>
  <si>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</si>
  <si>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</si>
  <si>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</si>
  <si>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</si>
  <si>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</si>
  <si>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</si>
  <si>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</si>
  <si>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</si>
  <si>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</si>
  <si>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</si>
  <si>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</si>
  <si>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</si>
  <si>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</si>
  <si>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</si>
  <si>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</si>
  <si>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</si>
  <si>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</si>
  <si>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</si>
  <si>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</si>
  <si>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</si>
  <si>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</si>
  <si>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</si>
  <si>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</si>
  <si>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</si>
  <si>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</si>
  <si>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</si>
  <si>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</si>
  <si>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</si>
  <si>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</si>
  <si>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</si>
  <si>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</si>
  <si>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</si>
  <si>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</si>
  <si>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</si>
  <si>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</si>
  <si>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</si>
  <si>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</si>
  <si>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Tid fra prøvetaking til analysering (min/timer/dager/uker)</t>
  </si>
  <si>
    <t>Spesielle betingelser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</si>
  <si>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</si>
  <si>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</si>
  <si>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</si>
  <si>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</si>
  <si>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</si>
  <si>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 xml:space="preserve">T7 på pasient 19 med stjerne. </t>
  </si>
  <si>
    <t>Stjerne på pasient nr 9. Aggregater?</t>
  </si>
  <si>
    <t>Legge inn:</t>
  </si>
  <si>
    <t>CVi</t>
  </si>
  <si>
    <t>CVg</t>
  </si>
  <si>
    <t>Prosent</t>
  </si>
  <si>
    <t>ROT av (CVi2 + CVg2)</t>
  </si>
  <si>
    <t>I &lt;</t>
  </si>
  <si>
    <t>B &lt;</t>
  </si>
  <si>
    <t>TE&lt;</t>
  </si>
  <si>
    <t xml:space="preserve">Utregnet </t>
  </si>
  <si>
    <t>TE</t>
  </si>
  <si>
    <t>Kopi fra EFLM database 210811</t>
  </si>
  <si>
    <t>https://biologicalvariation.eu/meta_calculations/1061</t>
  </si>
  <si>
    <t>Avdeling for medisinsk biokjemi</t>
  </si>
  <si>
    <t>Solveig Apeland</t>
  </si>
  <si>
    <t>K2EDTA</t>
  </si>
  <si>
    <t>Sysmex XN, instrument XN5 (masterinstrument)</t>
  </si>
  <si>
    <t>Fluorescens flowcytometri</t>
  </si>
  <si>
    <t>x</t>
  </si>
  <si>
    <t>Trombocytter analysert på PLT-F Sysmex</t>
  </si>
  <si>
    <t>21.01.2020 - 24.01.2020</t>
  </si>
  <si>
    <t>Oppbevaring i kjøleskap fram til analysering. Deretter blanding 5 min. og 30 min. temperering.</t>
  </si>
  <si>
    <t>Prøverør type, 3 ml.</t>
  </si>
  <si>
    <t>Betingelse 6</t>
  </si>
  <si>
    <t>Betingelse 7</t>
  </si>
  <si>
    <t>Batch-metode er brukt til testing av holdbarheten på hematologiske prøver, men denne er modifisert da hematologiske prøver må analyseres i ferskt materiale:</t>
  </si>
  <si>
    <t xml:space="preserve">Hver batch ble tatt ut av kjøleskap, blandet 5 min og romtemperert 30 min før analysering. </t>
  </si>
  <si>
    <t>Denne modifiserte batch-metoden er vurdert som god nok da Sysmex XN-instrumentene er svært stabile</t>
  </si>
  <si>
    <t>og dag-til-dag variasjon er minimal. Alle prøvene er analysert på samme instrument.</t>
  </si>
  <si>
    <t xml:space="preserve">Prøve nr 9 har tydelig trombocyttaggregring, og blir derfor ikke regnet med i holdbarhetsforsøket. En slik prøve vil i praksis gi flagging på instrumentet, bioingeniøren vil </t>
  </si>
  <si>
    <t xml:space="preserve">undersøke prøven og besvare prøven med informasjon om trombocyttaggregering. </t>
  </si>
  <si>
    <t>Ett datapunkt ble ekskludert på prøve nr 19, da det sannsynligvis hadde for lite prøvemateriale (Se merknad i arkfane Data).</t>
  </si>
  <si>
    <t xml:space="preserve">Der Plt-I-metoden viste tendens til å stige over tid viser Plt-F-metoden bedre stabilietet. Plt-F er en fluorescensmetode som farger trombocyttene spesifikt og blir </t>
  </si>
  <si>
    <t xml:space="preserve">derfor ikke påvirket av cellefragmenter av andre cellelinjer. </t>
  </si>
  <si>
    <t>Trombocytter målt med Plt-F-metode er holdbare til og med 84 timer etter prøvetaking, når prøvene er oppbevart under optimale forhold(i kjøleskap).</t>
  </si>
  <si>
    <t>Solveig Apeland, fagbioingeniør hematologi og Øyvind Skadberg, avdelingsoverlege.</t>
  </si>
  <si>
    <t xml:space="preserve">Alle gjennomsnitt med konfidensintervall (røde punkter) ligger innenfor kravene for tillatt bias(røde linjer) til og med 84 timer. </t>
  </si>
  <si>
    <t>Alle enkeltindivider (blå punkter) ligger innenfor kravene for tillatt totalfeil (blå linjer), foruten ett punkt (dårlig blanding?), fram til og med 84 timer.</t>
  </si>
  <si>
    <t xml:space="preserve">CVi og CVg er basert på data fra EFLM (Se arkfane "krav"): Buoro S, 2017, Clin Chim Acta, 470, 125-32 </t>
  </si>
  <si>
    <t>Biological variation of platelet parameters determined by Sysmex XN hematology analizer</t>
  </si>
  <si>
    <t>Feil med prøve t7</t>
  </si>
  <si>
    <t>Trombocyttaggregater hos denne personen</t>
  </si>
  <si>
    <t xml:space="preserve">Alle prøvene er tatt samtidig og oppbevart i kjøleskap fram til analysering. Det er 1 prøve per person per oppbevaringstid. </t>
  </si>
  <si>
    <t>Prøvene er tatt av friske personer.</t>
  </si>
  <si>
    <t>Cellpack DCL, Fluorocell PLT fra Sysmex.</t>
  </si>
  <si>
    <t>Trombocytter *10^9/L</t>
  </si>
  <si>
    <t>Trombocytter (PLT-F) 10^9/L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</si>
</sst>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1" fillId="0" borderId="0"/>
  </cellStyleXfs>
  <cellXfs count="148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1" fillId="4" borderId="0" xfId="0" applyFont="1" applyFill="1"/>
    <xf numFmtId="0" fontId="12" fillId="5" borderId="24" xfId="0" applyFont="1" applyFill="1" applyBorder="1"/>
    <xf numFmtId="0" fontId="0" fillId="5" borderId="25" xfId="0" applyFill="1" applyBorder="1" applyAlignment="1"/>
    <xf numFmtId="0" fontId="0" fillId="5" borderId="26" xfId="0" applyFill="1" applyBorder="1" applyAlignment="1"/>
    <xf numFmtId="0" fontId="0" fillId="5" borderId="27" xfId="0" applyFill="1" applyBorder="1" applyAlignment="1"/>
    <xf numFmtId="0" fontId="13" fillId="5" borderId="24" xfId="0" applyFont="1" applyFill="1" applyBorder="1"/>
    <xf numFmtId="0" fontId="14" fillId="4" borderId="0" xfId="0" applyFont="1" applyFill="1"/>
    <xf numFmtId="0" fontId="15" fillId="4" borderId="0" xfId="0" applyFont="1" applyFill="1"/>
    <xf numFmtId="0" fontId="14" fillId="5" borderId="0" xfId="0" applyFont="1" applyFill="1"/>
    <xf numFmtId="0" fontId="16" fillId="4" borderId="0" xfId="0" applyFont="1" applyFill="1"/>
    <xf numFmtId="0" fontId="17" fillId="4" borderId="0" xfId="0" applyFont="1" applyFill="1"/>
    <xf numFmtId="0" fontId="17" fillId="5" borderId="24" xfId="0" applyFont="1" applyFill="1" applyBorder="1"/>
    <xf numFmtId="0" fontId="17" fillId="4" borderId="0" xfId="0" applyFont="1" applyFill="1" applyBorder="1"/>
    <xf numFmtId="0" fontId="17" fillId="5" borderId="24" xfId="0" applyFont="1" applyFill="1" applyBorder="1" applyAlignment="1">
      <alignment horizontal="center"/>
    </xf>
    <xf numFmtId="0" fontId="17" fillId="6" borderId="24" xfId="0" applyFont="1" applyFill="1" applyBorder="1"/>
    <xf numFmtId="0" fontId="17" fillId="6" borderId="25" xfId="0" applyFont="1" applyFill="1" applyBorder="1" applyAlignment="1"/>
    <xf numFmtId="0" fontId="17" fillId="6" borderId="27" xfId="0" applyFont="1" applyFill="1" applyBorder="1" applyAlignment="1"/>
    <xf numFmtId="0" fontId="17" fillId="6" borderId="25" xfId="0" applyFont="1" applyFill="1" applyBorder="1"/>
    <xf numFmtId="0" fontId="17" fillId="6" borderId="26" xfId="0" applyFont="1" applyFill="1" applyBorder="1"/>
    <xf numFmtId="0" fontId="17" fillId="6" borderId="27" xfId="0" applyFont="1" applyFill="1" applyBorder="1"/>
    <xf numFmtId="0" fontId="18" fillId="6" borderId="24" xfId="0" applyFont="1" applyFill="1" applyBorder="1"/>
    <xf numFmtId="0" fontId="17" fillId="6" borderId="29" xfId="0" applyFont="1" applyFill="1" applyBorder="1"/>
    <xf numFmtId="0" fontId="17" fillId="5" borderId="29" xfId="0" applyFont="1" applyFill="1" applyBorder="1"/>
    <xf numFmtId="0" fontId="17" fillId="6" borderId="30" xfId="0" applyFont="1" applyFill="1" applyBorder="1"/>
    <xf numFmtId="0" fontId="17" fillId="6" borderId="31" xfId="0" applyFont="1" applyFill="1" applyBorder="1"/>
    <xf numFmtId="0" fontId="17" fillId="6" borderId="32" xfId="0" applyFont="1" applyFill="1" applyBorder="1"/>
    <xf numFmtId="0" fontId="17" fillId="6" borderId="23" xfId="0" applyFont="1" applyFill="1" applyBorder="1"/>
    <xf numFmtId="0" fontId="17" fillId="5" borderId="33" xfId="0" applyFont="1" applyFill="1" applyBorder="1"/>
    <xf numFmtId="0" fontId="17" fillId="6" borderId="34" xfId="0" applyFont="1" applyFill="1" applyBorder="1"/>
    <xf numFmtId="0" fontId="17" fillId="5" borderId="35" xfId="0" applyFont="1" applyFill="1" applyBorder="1"/>
    <xf numFmtId="0" fontId="17" fillId="5" borderId="36" xfId="0" applyFont="1" applyFill="1" applyBorder="1"/>
    <xf numFmtId="0" fontId="17" fillId="6" borderId="37" xfId="0" applyFont="1" applyFill="1" applyBorder="1"/>
    <xf numFmtId="0" fontId="11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19" fillId="4" borderId="0" xfId="0" applyFont="1" applyFill="1"/>
    <xf numFmtId="0" fontId="19" fillId="5" borderId="44" xfId="0" applyFont="1" applyFill="1" applyBorder="1"/>
    <xf numFmtId="0" fontId="21" fillId="0" borderId="0" xfId="2"/>
    <xf numFmtId="0" fontId="21" fillId="0" borderId="0" xfId="2" applyAlignment="1">
      <alignment horizontal="center"/>
    </xf>
    <xf numFmtId="0" fontId="21" fillId="7" borderId="0" xfId="2" applyFill="1"/>
    <xf numFmtId="0" fontId="8" fillId="0" borderId="0" xfId="2" applyFont="1" applyAlignment="1">
      <alignment horizontal="center"/>
    </xf>
    <xf numFmtId="0" fontId="8" fillId="0" borderId="0" xfId="2" applyFont="1"/>
    <xf numFmtId="2" fontId="21" fillId="0" borderId="0" xfId="2" applyNumberFormat="1" applyAlignment="1">
      <alignment horizontal="center"/>
    </xf>
    <xf numFmtId="2" fontId="21" fillId="8" borderId="0" xfId="2" applyNumberFormat="1" applyFill="1" applyAlignment="1">
      <alignment horizontal="center"/>
    </xf>
    <xf numFmtId="14" fontId="21" fillId="0" borderId="0" xfId="2" applyNumberFormat="1"/>
    <xf numFmtId="0" fontId="22" fillId="0" borderId="0" xfId="0" applyFont="1"/>
    <xf numFmtId="0" fontId="22" fillId="9" borderId="0" xfId="0" applyFont="1" applyFill="1"/>
    <xf numFmtId="0" fontId="3" fillId="0" borderId="0" xfId="1" applyAlignment="1" applyProtection="1"/>
    <xf numFmtId="0" fontId="8" fillId="0" borderId="5" xfId="0" applyFont="1" applyBorder="1" applyProtection="1">
      <protection locked="0"/>
    </xf>
    <xf numFmtId="0" fontId="8" fillId="5" borderId="47" xfId="0" applyFont="1" applyFill="1" applyBorder="1"/>
    <xf numFmtId="14" fontId="0" fillId="5" borderId="50" xfId="0" applyNumberFormat="1" applyFill="1" applyBorder="1"/>
    <xf numFmtId="0" fontId="20" fillId="4" borderId="0" xfId="0" applyFont="1" applyFill="1" applyAlignment="1">
      <alignment horizontal="center"/>
    </xf>
    <xf numFmtId="0" fontId="8" fillId="5" borderId="25" xfId="0" applyFon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17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3" fillId="2" borderId="0" xfId="2" applyFont="1" applyFill="1" applyAlignment="1" applyProtection="1">
      <alignment wrapText="1"/>
      <protection locked="0"/>
    </xf>
    <xf numFmtId="0" fontId="21" fillId="0" borderId="0" xfId="2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3">
    <cellStyle name="Hyperkobling" xfId="1" builtinId="8"/>
    <cellStyle name="Normal" xfId="0" builtinId="0"/>
    <cellStyle name="Normal 2" xfId="2" xr:uid="{00000000-0005-0000-0000-000002000000}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Data!$B$8:$J$8</c:f>
              <c:numCache>
                <c:formatCode>0.0</c:formatCode>
                <c:ptCount val="9"/>
                <c:pt idx="0">
                  <c:v>236</c:v>
                </c:pt>
                <c:pt idx="1">
                  <c:v>224</c:v>
                </c:pt>
                <c:pt idx="2">
                  <c:v>226</c:v>
                </c:pt>
                <c:pt idx="3">
                  <c:v>227</c:v>
                </c:pt>
                <c:pt idx="4">
                  <c:v>223</c:v>
                </c:pt>
                <c:pt idx="5">
                  <c:v>221</c:v>
                </c:pt>
                <c:pt idx="6">
                  <c:v>221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Data!$B$9:$J$9</c:f>
              <c:numCache>
                <c:formatCode>0.0</c:formatCode>
                <c:ptCount val="9"/>
                <c:pt idx="0">
                  <c:v>340</c:v>
                </c:pt>
                <c:pt idx="1">
                  <c:v>340</c:v>
                </c:pt>
                <c:pt idx="2">
                  <c:v>343</c:v>
                </c:pt>
                <c:pt idx="3">
                  <c:v>344</c:v>
                </c:pt>
                <c:pt idx="4">
                  <c:v>340</c:v>
                </c:pt>
                <c:pt idx="5">
                  <c:v>334</c:v>
                </c:pt>
                <c:pt idx="6">
                  <c:v>326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Data!$B$10:$J$10</c:f>
              <c:numCache>
                <c:formatCode>0.0</c:formatCode>
                <c:ptCount val="9"/>
                <c:pt idx="0">
                  <c:v>291</c:v>
                </c:pt>
                <c:pt idx="1">
                  <c:v>290</c:v>
                </c:pt>
                <c:pt idx="2">
                  <c:v>295</c:v>
                </c:pt>
                <c:pt idx="3">
                  <c:v>289</c:v>
                </c:pt>
                <c:pt idx="4">
                  <c:v>289</c:v>
                </c:pt>
                <c:pt idx="5">
                  <c:v>279</c:v>
                </c:pt>
                <c:pt idx="6">
                  <c:v>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Data!$B$11:$J$11</c:f>
              <c:numCache>
                <c:formatCode>0.0</c:formatCode>
                <c:ptCount val="9"/>
                <c:pt idx="0">
                  <c:v>265</c:v>
                </c:pt>
                <c:pt idx="1">
                  <c:v>260</c:v>
                </c:pt>
                <c:pt idx="2">
                  <c:v>263</c:v>
                </c:pt>
                <c:pt idx="3">
                  <c:v>253</c:v>
                </c:pt>
                <c:pt idx="4">
                  <c:v>260</c:v>
                </c:pt>
                <c:pt idx="5">
                  <c:v>255</c:v>
                </c:pt>
                <c:pt idx="6">
                  <c:v>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Data!$B$12:$J$12</c:f>
              <c:numCache>
                <c:formatCode>0.0</c:formatCode>
                <c:ptCount val="9"/>
                <c:pt idx="0">
                  <c:v>201</c:v>
                </c:pt>
                <c:pt idx="1">
                  <c:v>202</c:v>
                </c:pt>
                <c:pt idx="2">
                  <c:v>202</c:v>
                </c:pt>
                <c:pt idx="3">
                  <c:v>201</c:v>
                </c:pt>
                <c:pt idx="4">
                  <c:v>198</c:v>
                </c:pt>
                <c:pt idx="5">
                  <c:v>201</c:v>
                </c:pt>
                <c:pt idx="6">
                  <c:v>193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Data!$B$13:$J$13</c:f>
              <c:numCache>
                <c:formatCode>0.0</c:formatCode>
                <c:ptCount val="9"/>
                <c:pt idx="0">
                  <c:v>316</c:v>
                </c:pt>
                <c:pt idx="1">
                  <c:v>312</c:v>
                </c:pt>
                <c:pt idx="2">
                  <c:v>317</c:v>
                </c:pt>
                <c:pt idx="3">
                  <c:v>304</c:v>
                </c:pt>
                <c:pt idx="4">
                  <c:v>314</c:v>
                </c:pt>
                <c:pt idx="5">
                  <c:v>306</c:v>
                </c:pt>
                <c:pt idx="6">
                  <c:v>321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Data!$B$14:$J$14</c:f>
              <c:numCache>
                <c:formatCode>0.0</c:formatCode>
                <c:ptCount val="9"/>
                <c:pt idx="0">
                  <c:v>365</c:v>
                </c:pt>
                <c:pt idx="1">
                  <c:v>368</c:v>
                </c:pt>
                <c:pt idx="2">
                  <c:v>370</c:v>
                </c:pt>
                <c:pt idx="3">
                  <c:v>367</c:v>
                </c:pt>
                <c:pt idx="4">
                  <c:v>362</c:v>
                </c:pt>
                <c:pt idx="5">
                  <c:v>360</c:v>
                </c:pt>
                <c:pt idx="6">
                  <c:v>355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Data!$B$15:$J$15</c:f>
              <c:numCache>
                <c:formatCode>0.0</c:formatCode>
                <c:ptCount val="9"/>
                <c:pt idx="0">
                  <c:v>267</c:v>
                </c:pt>
                <c:pt idx="1">
                  <c:v>259</c:v>
                </c:pt>
                <c:pt idx="2">
                  <c:v>259</c:v>
                </c:pt>
                <c:pt idx="3">
                  <c:v>250</c:v>
                </c:pt>
                <c:pt idx="4">
                  <c:v>252</c:v>
                </c:pt>
                <c:pt idx="5">
                  <c:v>251</c:v>
                </c:pt>
                <c:pt idx="6">
                  <c:v>249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Data!$B$16:$J$16</c:f>
              <c:numCache>
                <c:formatCode>0.0</c:formatCode>
                <c:ptCount val="9"/>
                <c:pt idx="1">
                  <c:v>162</c:v>
                </c:pt>
                <c:pt idx="2">
                  <c:v>176</c:v>
                </c:pt>
                <c:pt idx="3">
                  <c:v>165</c:v>
                </c:pt>
                <c:pt idx="4">
                  <c:v>170</c:v>
                </c:pt>
                <c:pt idx="5">
                  <c:v>169</c:v>
                </c:pt>
                <c:pt idx="6">
                  <c:v>148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Data!$B$17:$J$17</c:f>
              <c:numCache>
                <c:formatCode>0.0</c:formatCode>
                <c:ptCount val="9"/>
                <c:pt idx="0">
                  <c:v>213</c:v>
                </c:pt>
                <c:pt idx="1">
                  <c:v>208</c:v>
                </c:pt>
                <c:pt idx="2">
                  <c:v>213</c:v>
                </c:pt>
                <c:pt idx="3">
                  <c:v>212</c:v>
                </c:pt>
                <c:pt idx="4">
                  <c:v>212</c:v>
                </c:pt>
                <c:pt idx="5">
                  <c:v>212</c:v>
                </c:pt>
                <c:pt idx="6">
                  <c:v>208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Data!$B$18:$J$18</c:f>
              <c:numCache>
                <c:formatCode>0.0</c:formatCode>
                <c:ptCount val="9"/>
                <c:pt idx="0">
                  <c:v>306</c:v>
                </c:pt>
                <c:pt idx="1">
                  <c:v>304</c:v>
                </c:pt>
                <c:pt idx="2">
                  <c:v>300</c:v>
                </c:pt>
                <c:pt idx="3">
                  <c:v>301</c:v>
                </c:pt>
                <c:pt idx="4">
                  <c:v>300</c:v>
                </c:pt>
                <c:pt idx="5">
                  <c:v>296</c:v>
                </c:pt>
                <c:pt idx="6">
                  <c:v>298</c:v>
                </c:pt>
                <c:pt idx="7">
                  <c:v>293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Data!$B$19:$J$19</c:f>
              <c:numCache>
                <c:formatCode>0.0</c:formatCode>
                <c:ptCount val="9"/>
                <c:pt idx="0">
                  <c:v>383</c:v>
                </c:pt>
                <c:pt idx="1">
                  <c:v>386</c:v>
                </c:pt>
                <c:pt idx="2">
                  <c:v>384</c:v>
                </c:pt>
                <c:pt idx="3">
                  <c:v>384</c:v>
                </c:pt>
                <c:pt idx="4">
                  <c:v>382</c:v>
                </c:pt>
                <c:pt idx="5">
                  <c:v>380</c:v>
                </c:pt>
                <c:pt idx="6">
                  <c:v>380</c:v>
                </c:pt>
                <c:pt idx="7">
                  <c:v>385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Data!$B$20:$J$20</c:f>
              <c:numCache>
                <c:formatCode>0.0</c:formatCode>
                <c:ptCount val="9"/>
                <c:pt idx="0">
                  <c:v>318</c:v>
                </c:pt>
                <c:pt idx="1">
                  <c:v>317</c:v>
                </c:pt>
                <c:pt idx="2">
                  <c:v>309</c:v>
                </c:pt>
                <c:pt idx="3">
                  <c:v>313</c:v>
                </c:pt>
                <c:pt idx="4">
                  <c:v>310</c:v>
                </c:pt>
                <c:pt idx="5">
                  <c:v>320</c:v>
                </c:pt>
                <c:pt idx="6">
                  <c:v>309</c:v>
                </c:pt>
                <c:pt idx="7">
                  <c:v>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Data!$B$21:$J$21</c:f>
              <c:numCache>
                <c:formatCode>0.0</c:formatCode>
                <c:ptCount val="9"/>
                <c:pt idx="0">
                  <c:v>290</c:v>
                </c:pt>
                <c:pt idx="1">
                  <c:v>293</c:v>
                </c:pt>
                <c:pt idx="2">
                  <c:v>280</c:v>
                </c:pt>
                <c:pt idx="3">
                  <c:v>288</c:v>
                </c:pt>
                <c:pt idx="4">
                  <c:v>282</c:v>
                </c:pt>
                <c:pt idx="5">
                  <c:v>281</c:v>
                </c:pt>
                <c:pt idx="6">
                  <c:v>280</c:v>
                </c:pt>
                <c:pt idx="7">
                  <c:v>289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Data!$B$22:$J$22</c:f>
              <c:numCache>
                <c:formatCode>0.0</c:formatCode>
                <c:ptCount val="9"/>
                <c:pt idx="0">
                  <c:v>205</c:v>
                </c:pt>
                <c:pt idx="1">
                  <c:v>207</c:v>
                </c:pt>
                <c:pt idx="2">
                  <c:v>211</c:v>
                </c:pt>
                <c:pt idx="3">
                  <c:v>203</c:v>
                </c:pt>
                <c:pt idx="4">
                  <c:v>205</c:v>
                </c:pt>
                <c:pt idx="5">
                  <c:v>206</c:v>
                </c:pt>
                <c:pt idx="6">
                  <c:v>202</c:v>
                </c:pt>
                <c:pt idx="7">
                  <c:v>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Data!$B$23:$J$23</c:f>
              <c:numCache>
                <c:formatCode>0.0</c:formatCode>
                <c:ptCount val="9"/>
                <c:pt idx="0">
                  <c:v>312</c:v>
                </c:pt>
                <c:pt idx="1">
                  <c:v>307</c:v>
                </c:pt>
                <c:pt idx="2">
                  <c:v>312</c:v>
                </c:pt>
                <c:pt idx="3">
                  <c:v>316</c:v>
                </c:pt>
                <c:pt idx="4">
                  <c:v>312</c:v>
                </c:pt>
                <c:pt idx="5" formatCode="General">
                  <c:v>308</c:v>
                </c:pt>
                <c:pt idx="6" formatCode="General">
                  <c:v>311</c:v>
                </c:pt>
                <c:pt idx="7" formatCode="General">
                  <c:v>315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Data!$B$24:$J$24</c:f>
              <c:numCache>
                <c:formatCode>0.0</c:formatCode>
                <c:ptCount val="9"/>
                <c:pt idx="0">
                  <c:v>210</c:v>
                </c:pt>
                <c:pt idx="1">
                  <c:v>203</c:v>
                </c:pt>
                <c:pt idx="2">
                  <c:v>204</c:v>
                </c:pt>
                <c:pt idx="3">
                  <c:v>203</c:v>
                </c:pt>
                <c:pt idx="4">
                  <c:v>203</c:v>
                </c:pt>
                <c:pt idx="5" formatCode="General">
                  <c:v>203</c:v>
                </c:pt>
                <c:pt idx="6" formatCode="General">
                  <c:v>203</c:v>
                </c:pt>
                <c:pt idx="7" formatCode="General">
                  <c:v>203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Data!$B$25:$J$25</c:f>
              <c:numCache>
                <c:formatCode>0.0</c:formatCode>
                <c:ptCount val="9"/>
                <c:pt idx="0">
                  <c:v>246</c:v>
                </c:pt>
                <c:pt idx="1">
                  <c:v>246</c:v>
                </c:pt>
                <c:pt idx="2">
                  <c:v>248</c:v>
                </c:pt>
                <c:pt idx="3">
                  <c:v>243</c:v>
                </c:pt>
                <c:pt idx="4">
                  <c:v>244</c:v>
                </c:pt>
                <c:pt idx="5" formatCode="General">
                  <c:v>244</c:v>
                </c:pt>
                <c:pt idx="6" formatCode="General">
                  <c:v>240</c:v>
                </c:pt>
                <c:pt idx="7" formatCode="General">
                  <c:v>251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Data!$B$26:$J$26</c:f>
              <c:numCache>
                <c:formatCode>0.0</c:formatCode>
                <c:ptCount val="9"/>
                <c:pt idx="0">
                  <c:v>297</c:v>
                </c:pt>
                <c:pt idx="1">
                  <c:v>290</c:v>
                </c:pt>
                <c:pt idx="2">
                  <c:v>292</c:v>
                </c:pt>
                <c:pt idx="3">
                  <c:v>290</c:v>
                </c:pt>
                <c:pt idx="4">
                  <c:v>281</c:v>
                </c:pt>
                <c:pt idx="5" formatCode="General">
                  <c:v>254</c:v>
                </c:pt>
                <c:pt idx="6" formatCode="General">
                  <c:v>290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  <c:pt idx="0">
                  <c:v>335</c:v>
                </c:pt>
                <c:pt idx="1">
                  <c:v>332</c:v>
                </c:pt>
                <c:pt idx="2">
                  <c:v>332</c:v>
                </c:pt>
                <c:pt idx="3">
                  <c:v>331</c:v>
                </c:pt>
                <c:pt idx="4">
                  <c:v>329</c:v>
                </c:pt>
                <c:pt idx="5" formatCode="General">
                  <c:v>335</c:v>
                </c:pt>
                <c:pt idx="6" formatCode="General">
                  <c:v>333</c:v>
                </c:pt>
                <c:pt idx="7" formatCode="General">
                  <c:v>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350"/>
          <c:min val="10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50"/>
        <c:minorUnit val="10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94.915254237288138</c:v>
                </c:pt>
                <c:pt idx="2">
                  <c:v>95.762711864406782</c:v>
                </c:pt>
                <c:pt idx="3">
                  <c:v>96.186440677966104</c:v>
                </c:pt>
                <c:pt idx="4">
                  <c:v>94.491525423728817</c:v>
                </c:pt>
                <c:pt idx="5">
                  <c:v>93.644067796610159</c:v>
                </c:pt>
                <c:pt idx="6">
                  <c:v>93.644067796610159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100.88235294117646</c:v>
                </c:pt>
                <c:pt idx="3">
                  <c:v>101.17647058823529</c:v>
                </c:pt>
                <c:pt idx="4">
                  <c:v>100</c:v>
                </c:pt>
                <c:pt idx="5">
                  <c:v>98.235294117647058</c:v>
                </c:pt>
                <c:pt idx="6">
                  <c:v>95.882352941176478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99.656357388316152</c:v>
                </c:pt>
                <c:pt idx="2">
                  <c:v>101.37457044673539</c:v>
                </c:pt>
                <c:pt idx="3">
                  <c:v>99.312714776632305</c:v>
                </c:pt>
                <c:pt idx="4">
                  <c:v>99.312714776632305</c:v>
                </c:pt>
                <c:pt idx="5">
                  <c:v>95.876288659793815</c:v>
                </c:pt>
                <c:pt idx="6">
                  <c:v>90.378006872852239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98.113207547169807</c:v>
                </c:pt>
                <c:pt idx="2">
                  <c:v>99.245283018867923</c:v>
                </c:pt>
                <c:pt idx="3">
                  <c:v>95.471698113207552</c:v>
                </c:pt>
                <c:pt idx="4">
                  <c:v>98.113207547169807</c:v>
                </c:pt>
                <c:pt idx="5">
                  <c:v>96.226415094339629</c:v>
                </c:pt>
                <c:pt idx="6">
                  <c:v>99.245283018867923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100.49751243781095</c:v>
                </c:pt>
                <c:pt idx="2">
                  <c:v>100.49751243781095</c:v>
                </c:pt>
                <c:pt idx="3">
                  <c:v>100</c:v>
                </c:pt>
                <c:pt idx="4">
                  <c:v>98.507462686567166</c:v>
                </c:pt>
                <c:pt idx="5">
                  <c:v>100</c:v>
                </c:pt>
                <c:pt idx="6">
                  <c:v>96.019900497512438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98.734177215189874</c:v>
                </c:pt>
                <c:pt idx="2">
                  <c:v>100.31645569620254</c:v>
                </c:pt>
                <c:pt idx="3">
                  <c:v>96.202531645569621</c:v>
                </c:pt>
                <c:pt idx="4">
                  <c:v>99.367088607594937</c:v>
                </c:pt>
                <c:pt idx="5">
                  <c:v>96.835443037974684</c:v>
                </c:pt>
                <c:pt idx="6">
                  <c:v>101.58227848101266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100.82191780821918</c:v>
                </c:pt>
                <c:pt idx="2">
                  <c:v>101.36986301369863</c:v>
                </c:pt>
                <c:pt idx="3">
                  <c:v>100.54794520547945</c:v>
                </c:pt>
                <c:pt idx="4">
                  <c:v>99.178082191780831</c:v>
                </c:pt>
                <c:pt idx="5">
                  <c:v>98.630136986301366</c:v>
                </c:pt>
                <c:pt idx="6">
                  <c:v>97.260273972602747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97.00374531835206</c:v>
                </c:pt>
                <c:pt idx="2">
                  <c:v>97.00374531835206</c:v>
                </c:pt>
                <c:pt idx="3">
                  <c:v>93.63295880149812</c:v>
                </c:pt>
                <c:pt idx="4">
                  <c:v>94.382022471910105</c:v>
                </c:pt>
                <c:pt idx="5">
                  <c:v>94.007490636704119</c:v>
                </c:pt>
                <c:pt idx="6">
                  <c:v>93.258426966292134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97.652582159624416</c:v>
                </c:pt>
                <c:pt idx="2">
                  <c:v>100</c:v>
                </c:pt>
                <c:pt idx="3">
                  <c:v>99.53051643192488</c:v>
                </c:pt>
                <c:pt idx="4">
                  <c:v>99.53051643192488</c:v>
                </c:pt>
                <c:pt idx="5">
                  <c:v>99.53051643192488</c:v>
                </c:pt>
                <c:pt idx="6">
                  <c:v>97.652582159624416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99.346405228758172</c:v>
                </c:pt>
                <c:pt idx="2">
                  <c:v>98.039215686274503</c:v>
                </c:pt>
                <c:pt idx="3">
                  <c:v>98.366013071895424</c:v>
                </c:pt>
                <c:pt idx="4">
                  <c:v>98.039215686274503</c:v>
                </c:pt>
                <c:pt idx="5">
                  <c:v>96.732026143790847</c:v>
                </c:pt>
                <c:pt idx="6">
                  <c:v>97.385620915032675</c:v>
                </c:pt>
                <c:pt idx="7">
                  <c:v>95.751633986928113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100.78328981723237</c:v>
                </c:pt>
                <c:pt idx="2">
                  <c:v>100.26109660574411</c:v>
                </c:pt>
                <c:pt idx="3">
                  <c:v>100.26109660574411</c:v>
                </c:pt>
                <c:pt idx="4">
                  <c:v>99.738903394255871</c:v>
                </c:pt>
                <c:pt idx="5">
                  <c:v>99.216710182767613</c:v>
                </c:pt>
                <c:pt idx="6">
                  <c:v>99.216710182767613</c:v>
                </c:pt>
                <c:pt idx="7">
                  <c:v>100.52219321148826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99.685534591194966</c:v>
                </c:pt>
                <c:pt idx="2">
                  <c:v>97.169811320754718</c:v>
                </c:pt>
                <c:pt idx="3">
                  <c:v>98.427672955974842</c:v>
                </c:pt>
                <c:pt idx="4">
                  <c:v>97.484276729559753</c:v>
                </c:pt>
                <c:pt idx="5">
                  <c:v>100.62893081761007</c:v>
                </c:pt>
                <c:pt idx="6">
                  <c:v>97.169811320754718</c:v>
                </c:pt>
                <c:pt idx="7">
                  <c:v>94.968553459119505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101.03448275862068</c:v>
                </c:pt>
                <c:pt idx="2">
                  <c:v>96.551724137931032</c:v>
                </c:pt>
                <c:pt idx="3">
                  <c:v>99.310344827586206</c:v>
                </c:pt>
                <c:pt idx="4">
                  <c:v>97.241379310344826</c:v>
                </c:pt>
                <c:pt idx="5">
                  <c:v>96.896551724137936</c:v>
                </c:pt>
                <c:pt idx="6">
                  <c:v>96.551724137931032</c:v>
                </c:pt>
                <c:pt idx="7">
                  <c:v>99.655172413793096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100.97560975609755</c:v>
                </c:pt>
                <c:pt idx="2">
                  <c:v>102.92682926829269</c:v>
                </c:pt>
                <c:pt idx="3">
                  <c:v>99.024390243902445</c:v>
                </c:pt>
                <c:pt idx="4">
                  <c:v>100</c:v>
                </c:pt>
                <c:pt idx="5">
                  <c:v>100.48780487804878</c:v>
                </c:pt>
                <c:pt idx="6">
                  <c:v>98.536585365853654</c:v>
                </c:pt>
                <c:pt idx="7">
                  <c:v>105.36585365853659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98.397435897435898</c:v>
                </c:pt>
                <c:pt idx="2">
                  <c:v>100</c:v>
                </c:pt>
                <c:pt idx="3">
                  <c:v>101.28205128205127</c:v>
                </c:pt>
                <c:pt idx="4">
                  <c:v>100</c:v>
                </c:pt>
                <c:pt idx="5">
                  <c:v>98.71794871794873</c:v>
                </c:pt>
                <c:pt idx="6">
                  <c:v>99.679487179487182</c:v>
                </c:pt>
                <c:pt idx="7">
                  <c:v>100.96153846153845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96.666666666666671</c:v>
                </c:pt>
                <c:pt idx="2">
                  <c:v>97.142857142857139</c:v>
                </c:pt>
                <c:pt idx="3">
                  <c:v>96.666666666666671</c:v>
                </c:pt>
                <c:pt idx="4">
                  <c:v>96.666666666666671</c:v>
                </c:pt>
                <c:pt idx="5">
                  <c:v>96.666666666666671</c:v>
                </c:pt>
                <c:pt idx="6">
                  <c:v>96.666666666666671</c:v>
                </c:pt>
                <c:pt idx="7">
                  <c:v>96.666666666666671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100.8130081300813</c:v>
                </c:pt>
                <c:pt idx="3">
                  <c:v>98.780487804878049</c:v>
                </c:pt>
                <c:pt idx="4">
                  <c:v>99.1869918699187</c:v>
                </c:pt>
                <c:pt idx="5">
                  <c:v>99.1869918699187</c:v>
                </c:pt>
                <c:pt idx="6">
                  <c:v>97.560975609756099</c:v>
                </c:pt>
                <c:pt idx="7">
                  <c:v>102.03252032520325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97.643097643097647</c:v>
                </c:pt>
                <c:pt idx="2">
                  <c:v>98.316498316498311</c:v>
                </c:pt>
                <c:pt idx="3">
                  <c:v>97.643097643097647</c:v>
                </c:pt>
                <c:pt idx="4">
                  <c:v>94.612794612794616</c:v>
                </c:pt>
                <c:pt idx="5">
                  <c:v>85.521885521885523</c:v>
                </c:pt>
                <c:pt idx="6">
                  <c:v>97.643097643097647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99.104477611940297</c:v>
                </c:pt>
                <c:pt idx="2">
                  <c:v>99.104477611940297</c:v>
                </c:pt>
                <c:pt idx="3">
                  <c:v>98.805970149253724</c:v>
                </c:pt>
                <c:pt idx="4">
                  <c:v>98.208955223880594</c:v>
                </c:pt>
                <c:pt idx="5">
                  <c:v>100</c:v>
                </c:pt>
                <c:pt idx="6">
                  <c:v>99.402985074626869</c:v>
                </c:pt>
                <c:pt idx="7">
                  <c:v>98.208955223880594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0.6683671541922257</c:v>
                  </c:pt>
                  <c:pt idx="2">
                    <c:v>0.77341334798498029</c:v>
                  </c:pt>
                  <c:pt idx="3">
                    <c:v>0.81120213153876963</c:v>
                  </c:pt>
                  <c:pt idx="4">
                    <c:v>0.74625324457186748</c:v>
                  </c:pt>
                  <c:pt idx="5">
                    <c:v>1.3900230523715669</c:v>
                  </c:pt>
                  <c:pt idx="6">
                    <c:v>1.0234933668890429</c:v>
                  </c:pt>
                  <c:pt idx="7">
                    <c:v>2.0569541400469569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0.6683671541922257</c:v>
                  </c:pt>
                  <c:pt idx="2">
                    <c:v>0.77341334798498029</c:v>
                  </c:pt>
                  <c:pt idx="3">
                    <c:v>0.81120213153876963</c:v>
                  </c:pt>
                  <c:pt idx="4">
                    <c:v>0.74625324457186748</c:v>
                  </c:pt>
                  <c:pt idx="5">
                    <c:v>1.3900230523715669</c:v>
                  </c:pt>
                  <c:pt idx="6">
                    <c:v>1.0234933668890429</c:v>
                  </c:pt>
                  <c:pt idx="7">
                    <c:v>2.0569541400469569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99.001671267527087</c:v>
                </c:pt>
                <c:pt idx="2">
                  <c:v>99.304105945138133</c:v>
                </c:pt>
                <c:pt idx="3">
                  <c:v>98.454161446924402</c:v>
                </c:pt>
                <c:pt idx="4">
                  <c:v>98.108515980579185</c:v>
                </c:pt>
                <c:pt idx="5">
                  <c:v>97.212693120214254</c:v>
                </c:pt>
                <c:pt idx="6">
                  <c:v>97.091412463290808</c:v>
                </c:pt>
                <c:pt idx="7">
                  <c:v>99.348120823017155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95.75</c:v>
                </c:pt>
                <c:pt idx="1">
                  <c:v>95.75</c:v>
                </c:pt>
                <c:pt idx="2">
                  <c:v>95.75</c:v>
                </c:pt>
                <c:pt idx="3">
                  <c:v>95.75</c:v>
                </c:pt>
                <c:pt idx="4">
                  <c:v>95.75</c:v>
                </c:pt>
                <c:pt idx="5">
                  <c:v>95.75</c:v>
                </c:pt>
                <c:pt idx="6">
                  <c:v>95.75</c:v>
                </c:pt>
                <c:pt idx="7">
                  <c:v>95.75</c:v>
                </c:pt>
                <c:pt idx="8">
                  <c:v>95.75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104.25</c:v>
                </c:pt>
                <c:pt idx="1">
                  <c:v>104.25</c:v>
                </c:pt>
                <c:pt idx="2">
                  <c:v>104.25</c:v>
                </c:pt>
                <c:pt idx="3">
                  <c:v>104.25</c:v>
                </c:pt>
                <c:pt idx="4">
                  <c:v>104.25</c:v>
                </c:pt>
                <c:pt idx="5">
                  <c:v>104.25</c:v>
                </c:pt>
                <c:pt idx="6">
                  <c:v>104.25</c:v>
                </c:pt>
                <c:pt idx="7">
                  <c:v>104.25</c:v>
                </c:pt>
                <c:pt idx="8">
                  <c:v>104.25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89.8</c:v>
                </c:pt>
                <c:pt idx="1">
                  <c:v>89.8</c:v>
                </c:pt>
                <c:pt idx="2">
                  <c:v>89.8</c:v>
                </c:pt>
                <c:pt idx="3">
                  <c:v>89.8</c:v>
                </c:pt>
                <c:pt idx="4">
                  <c:v>89.8</c:v>
                </c:pt>
                <c:pt idx="5">
                  <c:v>89.8</c:v>
                </c:pt>
                <c:pt idx="6">
                  <c:v>89.8</c:v>
                </c:pt>
                <c:pt idx="7">
                  <c:v>89.8</c:v>
                </c:pt>
                <c:pt idx="8">
                  <c:v>89.8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110.2</c:v>
                </c:pt>
                <c:pt idx="1">
                  <c:v>110.2</c:v>
                </c:pt>
                <c:pt idx="2">
                  <c:v>110.2</c:v>
                </c:pt>
                <c:pt idx="3">
                  <c:v>110.2</c:v>
                </c:pt>
                <c:pt idx="4">
                  <c:v>110.2</c:v>
                </c:pt>
                <c:pt idx="5">
                  <c:v>110.2</c:v>
                </c:pt>
                <c:pt idx="6">
                  <c:v>110.2</c:v>
                </c:pt>
                <c:pt idx="7">
                  <c:v>110.2</c:v>
                </c:pt>
                <c:pt idx="8">
                  <c:v>110.2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  <c:max val="115"/>
          <c:min val="85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7</xdr:col>
      <xdr:colOff>675474</xdr:colOff>
      <xdr:row>19</xdr:row>
      <xdr:rowOff>37869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0"/>
          <a:ext cx="6409524" cy="18190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14</xdr:col>
      <xdr:colOff>8140</xdr:colOff>
      <xdr:row>77</xdr:row>
      <xdr:rowOff>103669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981450"/>
          <a:ext cx="11076190" cy="88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biologicalvariation.eu/meta_calculations/10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D12" sqref="D12:I12"/>
    </sheetView>
  </sheetViews>
  <sheetFormatPr baseColWidth="10" defaultColWidth="11.42578125" defaultRowHeight="12.75" x14ac:dyDescent="0.2"/>
  <cols>
    <col min="1" max="2" width="11.42578125" style="65"/>
    <col min="3" max="3" width="31.42578125" style="65" bestFit="1" customWidth="1"/>
    <col min="4" max="16384" width="11.42578125" style="65"/>
  </cols>
  <sheetData>
    <row r="3" spans="3:9" ht="57" customHeight="1" x14ac:dyDescent="0.6">
      <c r="C3" s="123" t="s">
        <v>44</v>
      </c>
      <c r="D3" s="123"/>
      <c r="E3" s="123"/>
      <c r="F3" s="123"/>
      <c r="G3" s="123"/>
      <c r="H3" s="123"/>
      <c r="I3" s="123"/>
    </row>
    <row r="5" spans="3:9" ht="34.5" x14ac:dyDescent="0.45">
      <c r="C5" s="66" t="s">
        <v>45</v>
      </c>
      <c r="D5" s="66" t="s">
        <v>52</v>
      </c>
    </row>
    <row r="8" spans="3:9" ht="25.5" customHeight="1" x14ac:dyDescent="0.3">
      <c r="C8" s="67" t="s">
        <v>46</v>
      </c>
      <c r="D8" s="68" t="s">
        <v>83</v>
      </c>
      <c r="E8" s="69"/>
      <c r="F8" s="69"/>
      <c r="G8" s="69"/>
      <c r="H8" s="69"/>
      <c r="I8" s="70"/>
    </row>
    <row r="9" spans="3:9" ht="26.25" customHeight="1" x14ac:dyDescent="0.3">
      <c r="C9" s="67" t="s">
        <v>47</v>
      </c>
      <c r="D9" s="124" t="s">
        <v>90</v>
      </c>
      <c r="E9" s="125"/>
      <c r="F9" s="125"/>
      <c r="G9" s="125"/>
      <c r="H9" s="125"/>
      <c r="I9" s="126"/>
    </row>
    <row r="10" spans="3:9" ht="20.25" x14ac:dyDescent="0.3">
      <c r="C10" s="67" t="s">
        <v>48</v>
      </c>
      <c r="D10" s="127" t="s">
        <v>84</v>
      </c>
      <c r="E10" s="128"/>
      <c r="F10" s="128"/>
      <c r="G10" s="128"/>
      <c r="H10" s="128"/>
      <c r="I10" s="129"/>
    </row>
    <row r="11" spans="3:9" x14ac:dyDescent="0.2">
      <c r="C11" s="71" t="s">
        <v>49</v>
      </c>
      <c r="D11" s="130"/>
      <c r="E11" s="131"/>
      <c r="F11" s="131"/>
      <c r="G11" s="131"/>
      <c r="H11" s="131"/>
      <c r="I11" s="132"/>
    </row>
    <row r="12" spans="3:9" ht="25.5" customHeight="1" x14ac:dyDescent="0.3">
      <c r="C12" s="67" t="s">
        <v>50</v>
      </c>
      <c r="D12" s="124" t="s">
        <v>115</v>
      </c>
      <c r="E12" s="125"/>
      <c r="F12" s="125"/>
      <c r="G12" s="125"/>
      <c r="H12" s="125"/>
      <c r="I12" s="126"/>
    </row>
    <row r="13" spans="3:9" ht="24.75" customHeight="1" x14ac:dyDescent="0.3">
      <c r="C13" s="67" t="s">
        <v>51</v>
      </c>
      <c r="D13" s="133" t="s">
        <v>85</v>
      </c>
      <c r="E13" s="125"/>
      <c r="F13" s="125"/>
      <c r="G13" s="125"/>
      <c r="H13" s="125"/>
      <c r="I13" s="126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3"/>
  <sheetViews>
    <sheetView workbookViewId="0">
      <selection activeCell="A8" sqref="A8"/>
    </sheetView>
  </sheetViews>
  <sheetFormatPr baseColWidth="10" defaultColWidth="11.42578125" defaultRowHeight="12.75" x14ac:dyDescent="0.2"/>
  <cols>
    <col min="1" max="1" width="57.42578125" style="73" customWidth="1"/>
    <col min="2" max="2" width="20.28515625" style="73" customWidth="1"/>
    <col min="3" max="3" width="13" style="73" customWidth="1"/>
    <col min="4" max="4" width="13.28515625" style="73" customWidth="1"/>
    <col min="5" max="5" width="13.42578125" style="73" customWidth="1"/>
    <col min="6" max="6" width="13.5703125" style="73" customWidth="1"/>
    <col min="7" max="7" width="13.7109375" style="73" bestFit="1" customWidth="1"/>
    <col min="8" max="16384" width="11.42578125" style="73"/>
  </cols>
  <sheetData>
    <row r="1" spans="1:7" ht="20.25" x14ac:dyDescent="0.3">
      <c r="A1" s="72" t="s">
        <v>42</v>
      </c>
      <c r="B1" s="72"/>
      <c r="C1" s="72"/>
      <c r="D1" s="72"/>
      <c r="E1" s="72"/>
      <c r="F1" s="72"/>
      <c r="G1" s="72"/>
    </row>
    <row r="2" spans="1:7" ht="20.25" x14ac:dyDescent="0.3">
      <c r="A2" s="74" t="s">
        <v>116</v>
      </c>
      <c r="B2" s="72"/>
      <c r="C2" s="72"/>
      <c r="D2" s="72"/>
      <c r="E2" s="72"/>
      <c r="F2" s="72"/>
      <c r="G2" s="72"/>
    </row>
    <row r="3" spans="1:7" ht="20.25" x14ac:dyDescent="0.3">
      <c r="A3" s="72" t="s">
        <v>53</v>
      </c>
      <c r="B3" s="75"/>
      <c r="C3" s="72"/>
      <c r="D3" s="72"/>
      <c r="E3" s="72"/>
      <c r="F3" s="72"/>
      <c r="G3" s="72"/>
    </row>
    <row r="4" spans="1:7" ht="15" x14ac:dyDescent="0.2">
      <c r="A4" s="76" t="s">
        <v>40</v>
      </c>
      <c r="B4" s="76"/>
      <c r="C4" s="76"/>
      <c r="D4" s="76"/>
      <c r="E4" s="76"/>
      <c r="F4" s="76"/>
      <c r="G4" s="76"/>
    </row>
    <row r="5" spans="1:7" ht="15" x14ac:dyDescent="0.2">
      <c r="A5" s="77" t="s">
        <v>86</v>
      </c>
      <c r="B5" s="78"/>
      <c r="C5" s="78"/>
      <c r="D5" s="78"/>
      <c r="E5" s="78"/>
      <c r="F5" s="78"/>
      <c r="G5" s="78"/>
    </row>
    <row r="6" spans="1:7" ht="15" x14ac:dyDescent="0.2">
      <c r="A6" s="76"/>
      <c r="B6" s="78"/>
      <c r="C6" s="78"/>
      <c r="D6" s="76"/>
      <c r="E6" s="76"/>
      <c r="F6" s="76"/>
      <c r="G6" s="76"/>
    </row>
    <row r="7" spans="1:7" ht="15" x14ac:dyDescent="0.2">
      <c r="A7" s="76" t="s">
        <v>41</v>
      </c>
      <c r="B7" s="78"/>
      <c r="C7" s="78"/>
      <c r="D7" s="78"/>
      <c r="E7" s="78"/>
      <c r="F7" s="78"/>
      <c r="G7" s="78"/>
    </row>
    <row r="8" spans="1:7" ht="15" x14ac:dyDescent="0.2">
      <c r="A8" s="77" t="s">
        <v>87</v>
      </c>
      <c r="B8" s="78"/>
      <c r="C8" s="78"/>
      <c r="D8" s="78"/>
      <c r="E8" s="78"/>
      <c r="F8" s="78"/>
      <c r="G8" s="78"/>
    </row>
    <row r="9" spans="1:7" ht="15" x14ac:dyDescent="0.2">
      <c r="A9" s="76"/>
      <c r="B9" s="78"/>
      <c r="C9" s="78"/>
      <c r="D9" s="78"/>
      <c r="E9" s="76"/>
      <c r="F9" s="76"/>
      <c r="G9" s="76"/>
    </row>
    <row r="10" spans="1:7" ht="15" x14ac:dyDescent="0.2">
      <c r="A10" s="76" t="s">
        <v>43</v>
      </c>
      <c r="B10" s="78"/>
      <c r="C10" s="78"/>
      <c r="D10" s="78"/>
      <c r="E10" s="78"/>
      <c r="F10" s="78"/>
      <c r="G10" s="78"/>
    </row>
    <row r="11" spans="1:7" ht="15" x14ac:dyDescent="0.2">
      <c r="A11" s="77" t="s">
        <v>114</v>
      </c>
      <c r="B11" s="78"/>
      <c r="C11" s="78"/>
      <c r="D11" s="78"/>
      <c r="E11" s="78"/>
      <c r="F11" s="78"/>
      <c r="G11" s="78"/>
    </row>
    <row r="12" spans="1:7" ht="15" x14ac:dyDescent="0.2">
      <c r="A12" s="76"/>
      <c r="B12" s="76"/>
      <c r="C12" s="76"/>
      <c r="D12" s="76"/>
      <c r="E12" s="76"/>
      <c r="F12" s="76"/>
      <c r="G12" s="76"/>
    </row>
    <row r="13" spans="1:7" ht="15" x14ac:dyDescent="0.2">
      <c r="A13" s="76" t="s">
        <v>34</v>
      </c>
      <c r="B13" s="76"/>
      <c r="C13" s="76"/>
      <c r="D13" s="76"/>
      <c r="E13" s="76"/>
      <c r="F13" s="76"/>
      <c r="G13" s="76"/>
    </row>
    <row r="14" spans="1:7" ht="15" x14ac:dyDescent="0.2">
      <c r="A14" s="79" t="s">
        <v>88</v>
      </c>
      <c r="B14" s="80" t="s">
        <v>31</v>
      </c>
      <c r="C14" s="80"/>
      <c r="D14" s="80"/>
      <c r="E14" s="76"/>
      <c r="F14" s="76"/>
      <c r="G14" s="76"/>
    </row>
    <row r="15" spans="1:7" ht="15" x14ac:dyDescent="0.2">
      <c r="A15" s="79"/>
      <c r="B15" s="80" t="s">
        <v>33</v>
      </c>
      <c r="C15" s="81"/>
      <c r="D15" s="82"/>
      <c r="E15" s="76"/>
      <c r="F15" s="76"/>
      <c r="G15" s="78"/>
    </row>
    <row r="16" spans="1:7" ht="15" x14ac:dyDescent="0.2">
      <c r="A16" s="79"/>
      <c r="B16" s="83" t="s">
        <v>32</v>
      </c>
      <c r="C16" s="84"/>
      <c r="D16" s="85"/>
      <c r="E16" s="76"/>
      <c r="F16" s="76"/>
      <c r="G16" s="76"/>
    </row>
    <row r="17" spans="1:9" ht="15" x14ac:dyDescent="0.2">
      <c r="A17" s="76"/>
      <c r="B17" s="76"/>
      <c r="C17" s="76"/>
      <c r="D17" s="76"/>
      <c r="E17" s="76"/>
      <c r="F17" s="76"/>
      <c r="G17" s="76"/>
    </row>
    <row r="18" spans="1:9" ht="15" x14ac:dyDescent="0.2">
      <c r="A18" s="76" t="s">
        <v>36</v>
      </c>
      <c r="B18" s="76"/>
      <c r="C18" s="76"/>
      <c r="D18" s="76"/>
      <c r="E18" s="76"/>
      <c r="F18" s="76"/>
      <c r="G18" s="76"/>
    </row>
    <row r="19" spans="1:9" ht="15" x14ac:dyDescent="0.2">
      <c r="A19" s="79"/>
      <c r="B19" s="80" t="s">
        <v>35</v>
      </c>
      <c r="C19" s="76"/>
      <c r="D19" s="76"/>
      <c r="E19" s="76"/>
      <c r="F19" s="76"/>
      <c r="G19" s="76"/>
    </row>
    <row r="20" spans="1:9" ht="15" x14ac:dyDescent="0.2">
      <c r="A20" s="79"/>
      <c r="B20" s="80" t="s">
        <v>38</v>
      </c>
      <c r="C20" s="76"/>
      <c r="D20" s="76"/>
      <c r="E20" s="76"/>
      <c r="F20" s="76"/>
      <c r="G20" s="76"/>
    </row>
    <row r="21" spans="1:9" ht="15" x14ac:dyDescent="0.2">
      <c r="A21" s="79"/>
      <c r="B21" s="80" t="s">
        <v>37</v>
      </c>
      <c r="C21" s="76"/>
      <c r="D21" s="76"/>
      <c r="E21" s="76"/>
      <c r="F21" s="76"/>
      <c r="G21" s="76"/>
    </row>
    <row r="22" spans="1:9" ht="15" x14ac:dyDescent="0.2">
      <c r="A22" s="79" t="s">
        <v>91</v>
      </c>
      <c r="B22" s="80" t="s">
        <v>39</v>
      </c>
      <c r="C22" s="76"/>
      <c r="D22" s="76"/>
      <c r="E22" s="76"/>
      <c r="F22" s="76"/>
      <c r="G22" s="76"/>
    </row>
    <row r="23" spans="1:9" ht="15" x14ac:dyDescent="0.2">
      <c r="A23" s="76"/>
      <c r="B23" s="76"/>
      <c r="C23" s="76"/>
      <c r="D23" s="76"/>
      <c r="E23" s="76"/>
      <c r="F23" s="76"/>
      <c r="G23" s="76"/>
    </row>
    <row r="24" spans="1:9" ht="15" x14ac:dyDescent="0.2">
      <c r="A24" s="76" t="s">
        <v>54</v>
      </c>
      <c r="B24" s="76"/>
      <c r="C24" s="76"/>
      <c r="D24" s="76"/>
      <c r="E24" s="76"/>
      <c r="F24" s="76"/>
      <c r="G24" s="76"/>
    </row>
    <row r="25" spans="1:9" ht="15.75" x14ac:dyDescent="0.25">
      <c r="A25" s="86" t="s">
        <v>55</v>
      </c>
      <c r="B25" s="80" t="s">
        <v>56</v>
      </c>
      <c r="C25" s="80" t="s">
        <v>57</v>
      </c>
      <c r="D25" s="80" t="s">
        <v>58</v>
      </c>
      <c r="E25" s="80" t="s">
        <v>59</v>
      </c>
      <c r="F25" s="80" t="s">
        <v>60</v>
      </c>
      <c r="G25" s="80" t="s">
        <v>61</v>
      </c>
      <c r="H25" s="80" t="s">
        <v>93</v>
      </c>
      <c r="I25" s="80" t="s">
        <v>94</v>
      </c>
    </row>
    <row r="26" spans="1:9" ht="15" x14ac:dyDescent="0.2">
      <c r="A26" s="80" t="s">
        <v>92</v>
      </c>
      <c r="B26" s="77" t="s">
        <v>85</v>
      </c>
      <c r="C26" s="77" t="s">
        <v>85</v>
      </c>
      <c r="D26" s="77" t="s">
        <v>85</v>
      </c>
      <c r="E26" s="77" t="s">
        <v>85</v>
      </c>
      <c r="F26" s="77" t="s">
        <v>85</v>
      </c>
      <c r="G26" s="77" t="s">
        <v>85</v>
      </c>
      <c r="H26" s="77" t="s">
        <v>85</v>
      </c>
      <c r="I26" s="77" t="s">
        <v>85</v>
      </c>
    </row>
    <row r="27" spans="1:9" ht="15.75" thickBot="1" x14ac:dyDescent="0.25">
      <c r="A27" s="80"/>
      <c r="B27" s="77"/>
      <c r="C27" s="77"/>
      <c r="D27" s="77"/>
      <c r="E27" s="77"/>
      <c r="F27" s="77"/>
      <c r="G27" s="77"/>
      <c r="H27" s="77"/>
      <c r="I27" s="77"/>
    </row>
    <row r="28" spans="1:9" ht="15" x14ac:dyDescent="0.2">
      <c r="A28" s="80" t="s">
        <v>62</v>
      </c>
      <c r="B28" s="5">
        <v>0</v>
      </c>
      <c r="C28" s="3">
        <v>12</v>
      </c>
      <c r="D28" s="3">
        <v>24</v>
      </c>
      <c r="E28" s="3">
        <v>36</v>
      </c>
      <c r="F28" s="3">
        <v>48</v>
      </c>
      <c r="G28" s="3">
        <v>60</v>
      </c>
      <c r="H28" s="4">
        <v>72</v>
      </c>
      <c r="I28" s="3">
        <v>84</v>
      </c>
    </row>
    <row r="29" spans="1:9" ht="15" x14ac:dyDescent="0.2">
      <c r="A29" s="80"/>
      <c r="B29" s="77"/>
      <c r="C29" s="77"/>
      <c r="D29" s="77"/>
      <c r="E29" s="77"/>
      <c r="F29" s="77"/>
      <c r="G29" s="77"/>
      <c r="H29" s="77"/>
      <c r="I29" s="77"/>
    </row>
    <row r="30" spans="1:9" ht="15" x14ac:dyDescent="0.2">
      <c r="A30" s="80"/>
      <c r="B30" s="77"/>
      <c r="C30" s="77"/>
      <c r="D30" s="77"/>
      <c r="E30" s="77"/>
      <c r="F30" s="77"/>
      <c r="G30" s="77"/>
      <c r="H30" s="77"/>
      <c r="I30" s="77"/>
    </row>
    <row r="31" spans="1:9" ht="15.75" thickBot="1" x14ac:dyDescent="0.25">
      <c r="A31" s="87"/>
      <c r="B31" s="88"/>
      <c r="C31" s="88"/>
      <c r="D31" s="88"/>
      <c r="E31" s="88"/>
      <c r="F31" s="88"/>
      <c r="G31" s="88"/>
      <c r="H31" s="88"/>
      <c r="I31" s="88"/>
    </row>
    <row r="32" spans="1:9" ht="15" x14ac:dyDescent="0.2">
      <c r="A32" s="89"/>
      <c r="B32" s="90"/>
      <c r="C32" s="90"/>
      <c r="D32" s="90"/>
      <c r="E32" s="90"/>
      <c r="F32" s="90"/>
      <c r="G32" s="91"/>
      <c r="H32" s="90"/>
      <c r="I32" s="90"/>
    </row>
    <row r="33" spans="1:9" ht="15" x14ac:dyDescent="0.2">
      <c r="A33" s="92"/>
      <c r="B33" s="77"/>
      <c r="C33" s="77"/>
      <c r="D33" s="77"/>
      <c r="E33" s="77"/>
      <c r="F33" s="77"/>
      <c r="G33" s="93"/>
      <c r="H33" s="77"/>
      <c r="I33" s="77"/>
    </row>
    <row r="34" spans="1:9" ht="15" x14ac:dyDescent="0.2">
      <c r="A34" s="92"/>
      <c r="B34" s="77"/>
      <c r="C34" s="77"/>
      <c r="D34" s="77"/>
      <c r="E34" s="77"/>
      <c r="F34" s="77"/>
      <c r="G34" s="93"/>
      <c r="H34" s="77"/>
      <c r="I34" s="77"/>
    </row>
    <row r="35" spans="1:9" ht="15.75" thickBot="1" x14ac:dyDescent="0.25">
      <c r="A35" s="94"/>
      <c r="B35" s="95"/>
      <c r="C35" s="95"/>
      <c r="D35" s="95"/>
      <c r="E35" s="95"/>
      <c r="F35" s="95"/>
      <c r="G35" s="96"/>
      <c r="H35" s="95"/>
      <c r="I35" s="95"/>
    </row>
    <row r="36" spans="1:9" ht="15" x14ac:dyDescent="0.2">
      <c r="A36" s="97" t="s">
        <v>63</v>
      </c>
      <c r="B36" s="97"/>
      <c r="C36" s="97"/>
      <c r="D36" s="97"/>
      <c r="E36" s="97"/>
      <c r="F36" s="97"/>
      <c r="G36" s="97"/>
      <c r="H36" s="97"/>
      <c r="I36" s="97"/>
    </row>
    <row r="37" spans="1:9" ht="15" x14ac:dyDescent="0.2">
      <c r="A37" s="80"/>
      <c r="B37" s="77"/>
      <c r="C37" s="77"/>
      <c r="D37" s="77"/>
      <c r="E37" s="77"/>
      <c r="F37" s="77"/>
      <c r="G37" s="77"/>
      <c r="H37" s="77"/>
      <c r="I37" s="77"/>
    </row>
    <row r="38" spans="1:9" ht="15" x14ac:dyDescent="0.2">
      <c r="A38" s="80"/>
      <c r="B38" s="77"/>
      <c r="C38" s="77"/>
      <c r="D38" s="77"/>
      <c r="E38" s="77"/>
      <c r="F38" s="77"/>
      <c r="G38" s="77"/>
      <c r="H38" s="77"/>
      <c r="I38" s="77"/>
    </row>
    <row r="39" spans="1:9" ht="15" x14ac:dyDescent="0.2">
      <c r="A39" s="80"/>
      <c r="B39" s="77"/>
      <c r="C39" s="77"/>
      <c r="D39" s="77"/>
      <c r="E39" s="77"/>
      <c r="F39" s="77"/>
      <c r="G39" s="77"/>
      <c r="H39" s="77"/>
      <c r="I39" s="77"/>
    </row>
    <row r="40" spans="1:9" ht="15" x14ac:dyDescent="0.2">
      <c r="A40" s="80"/>
      <c r="B40" s="77"/>
      <c r="C40" s="77"/>
      <c r="D40" s="77"/>
      <c r="E40" s="77"/>
      <c r="F40" s="77"/>
      <c r="G40" s="77"/>
      <c r="H40" s="77"/>
      <c r="I40" s="77"/>
    </row>
    <row r="41" spans="1:9" ht="15" x14ac:dyDescent="0.2">
      <c r="A41" s="80" t="s">
        <v>64</v>
      </c>
      <c r="B41" s="77"/>
      <c r="C41" s="77"/>
      <c r="D41" s="77"/>
      <c r="E41" s="77"/>
      <c r="F41" s="77"/>
      <c r="G41" s="77"/>
      <c r="H41" s="77"/>
      <c r="I41" s="77"/>
    </row>
    <row r="42" spans="1:9" ht="15" x14ac:dyDescent="0.2">
      <c r="A42" s="76"/>
      <c r="B42" s="76"/>
      <c r="C42" s="76"/>
      <c r="D42" s="76"/>
      <c r="E42" s="76"/>
      <c r="F42" s="76"/>
      <c r="G42" s="76"/>
    </row>
    <row r="43" spans="1:9" ht="15" x14ac:dyDescent="0.2">
      <c r="A43" s="134" t="s">
        <v>65</v>
      </c>
      <c r="B43" s="134"/>
      <c r="C43" s="134"/>
      <c r="D43" s="134"/>
      <c r="E43" s="134"/>
      <c r="F43" s="134"/>
      <c r="G43" s="134"/>
    </row>
  </sheetData>
  <mergeCells count="1">
    <mergeCell ref="A43:G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topLeftCell="A58" zoomScale="85" zoomScaleNormal="85" workbookViewId="0">
      <selection activeCell="S72" sqref="S72"/>
    </sheetView>
  </sheetViews>
  <sheetFormatPr baseColWidth="10"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4"/>
    <col min="43" max="135" width="11.42578125" style="8"/>
  </cols>
  <sheetData>
    <row r="1" spans="1:30" ht="23.25" customHeight="1" x14ac:dyDescent="0.35">
      <c r="A1" s="13" t="s">
        <v>13</v>
      </c>
      <c r="B1" s="14"/>
      <c r="C1" s="140" t="s">
        <v>89</v>
      </c>
      <c r="D1" s="141"/>
      <c r="E1" s="141"/>
      <c r="F1" s="141"/>
      <c r="G1" s="141"/>
      <c r="H1" s="141"/>
      <c r="I1" s="141"/>
      <c r="J1" s="141"/>
      <c r="K1" s="15"/>
      <c r="L1" s="14"/>
      <c r="M1" s="14"/>
      <c r="N1" s="14"/>
      <c r="O1" s="14"/>
      <c r="P1" s="14"/>
      <c r="Q1" s="14"/>
      <c r="R1" s="14"/>
    </row>
    <row r="2" spans="1:30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30" x14ac:dyDescent="0.2">
      <c r="A3" s="17" t="s">
        <v>11</v>
      </c>
      <c r="B3" s="6">
        <v>4.25</v>
      </c>
      <c r="C3" s="18" t="s">
        <v>25</v>
      </c>
      <c r="D3" s="17"/>
      <c r="E3" s="7">
        <v>10.199999999999999</v>
      </c>
      <c r="F3" s="18" t="s">
        <v>22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30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30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27</v>
      </c>
      <c r="J5" s="20" t="s">
        <v>28</v>
      </c>
      <c r="K5" s="15"/>
      <c r="L5" s="14"/>
      <c r="M5" s="14"/>
      <c r="N5" s="14"/>
      <c r="O5" s="14"/>
      <c r="P5" s="14"/>
      <c r="Q5" s="14"/>
      <c r="R5" s="14"/>
    </row>
    <row r="6" spans="1:30" x14ac:dyDescent="0.2">
      <c r="A6" s="21" t="s">
        <v>12</v>
      </c>
      <c r="B6" s="5">
        <v>0</v>
      </c>
      <c r="C6" s="3">
        <v>12</v>
      </c>
      <c r="D6" s="3">
        <v>24</v>
      </c>
      <c r="E6" s="3">
        <v>36</v>
      </c>
      <c r="F6" s="3">
        <v>48</v>
      </c>
      <c r="G6" s="3">
        <v>60</v>
      </c>
      <c r="H6" s="4">
        <v>72</v>
      </c>
      <c r="I6" s="3">
        <v>84</v>
      </c>
      <c r="J6" s="9"/>
      <c r="K6" s="22"/>
      <c r="L6" s="15"/>
      <c r="M6" s="15"/>
      <c r="N6" s="15"/>
      <c r="O6" s="15"/>
      <c r="P6" s="15"/>
      <c r="Q6" s="15"/>
      <c r="R6" s="15"/>
    </row>
    <row r="7" spans="1:30" ht="13.5" thickBot="1" x14ac:dyDescent="0.25">
      <c r="A7" s="23" t="s">
        <v>20</v>
      </c>
      <c r="B7" s="142" t="s">
        <v>21</v>
      </c>
      <c r="C7" s="143"/>
      <c r="D7" s="143"/>
      <c r="E7" s="143"/>
      <c r="F7" s="143"/>
      <c r="G7" s="143"/>
      <c r="H7" s="143"/>
      <c r="I7" s="144"/>
      <c r="J7" s="145"/>
      <c r="K7" s="22"/>
      <c r="L7" s="15"/>
      <c r="M7" s="15"/>
      <c r="N7" s="15"/>
      <c r="O7" s="15"/>
      <c r="P7" s="15"/>
      <c r="Q7" s="15"/>
      <c r="R7" s="15"/>
    </row>
    <row r="8" spans="1:30" ht="14.25" x14ac:dyDescent="0.2">
      <c r="A8" s="29">
        <v>1</v>
      </c>
      <c r="B8" s="43">
        <v>236</v>
      </c>
      <c r="C8" s="43">
        <v>224</v>
      </c>
      <c r="D8" s="43">
        <v>226</v>
      </c>
      <c r="E8" s="43">
        <v>227</v>
      </c>
      <c r="F8" s="43">
        <v>223</v>
      </c>
      <c r="G8" s="43">
        <v>221</v>
      </c>
      <c r="H8" s="43">
        <v>221</v>
      </c>
      <c r="I8" s="43"/>
      <c r="J8" s="60"/>
      <c r="K8" s="15"/>
      <c r="L8" s="15"/>
      <c r="M8" s="15"/>
      <c r="N8" s="15"/>
      <c r="O8" s="15"/>
      <c r="P8" s="15"/>
      <c r="Q8" s="15"/>
      <c r="R8" s="15"/>
    </row>
    <row r="9" spans="1:30" ht="14.25" x14ac:dyDescent="0.2">
      <c r="A9" s="30">
        <v>2</v>
      </c>
      <c r="B9" s="43">
        <v>340</v>
      </c>
      <c r="C9" s="43">
        <v>340</v>
      </c>
      <c r="D9" s="43">
        <v>343</v>
      </c>
      <c r="E9" s="43">
        <v>344</v>
      </c>
      <c r="F9" s="43">
        <v>340</v>
      </c>
      <c r="G9" s="43">
        <v>334</v>
      </c>
      <c r="H9" s="43">
        <v>326</v>
      </c>
      <c r="I9" s="43"/>
      <c r="J9" s="61"/>
      <c r="K9" s="15"/>
      <c r="L9" s="15"/>
      <c r="M9" s="15"/>
      <c r="N9" s="15"/>
      <c r="O9" s="15"/>
      <c r="P9" s="15"/>
      <c r="Q9" s="15"/>
      <c r="R9" s="15"/>
    </row>
    <row r="10" spans="1:30" ht="14.25" x14ac:dyDescent="0.2">
      <c r="A10" s="30">
        <v>3</v>
      </c>
      <c r="B10" s="43">
        <v>291</v>
      </c>
      <c r="C10" s="43">
        <v>290</v>
      </c>
      <c r="D10" s="43">
        <v>295</v>
      </c>
      <c r="E10" s="43">
        <v>289</v>
      </c>
      <c r="F10" s="43">
        <v>289</v>
      </c>
      <c r="G10" s="43">
        <v>279</v>
      </c>
      <c r="H10" s="43">
        <v>263</v>
      </c>
      <c r="I10" s="43"/>
      <c r="J10" s="61"/>
      <c r="K10" s="15"/>
      <c r="L10" s="15"/>
      <c r="M10" s="15"/>
      <c r="N10" s="15"/>
      <c r="O10" s="15"/>
      <c r="P10" s="15"/>
      <c r="Q10" s="15"/>
      <c r="R10" s="15"/>
    </row>
    <row r="11" spans="1:30" ht="14.25" x14ac:dyDescent="0.2">
      <c r="A11" s="30">
        <v>4</v>
      </c>
      <c r="B11" s="43">
        <v>265</v>
      </c>
      <c r="C11" s="43">
        <v>260</v>
      </c>
      <c r="D11" s="43">
        <v>263</v>
      </c>
      <c r="E11" s="43">
        <v>253</v>
      </c>
      <c r="F11" s="43">
        <v>260</v>
      </c>
      <c r="G11" s="43">
        <v>255</v>
      </c>
      <c r="H11" s="43">
        <v>263</v>
      </c>
      <c r="I11" s="43"/>
      <c r="J11" s="61"/>
      <c r="K11" s="15"/>
      <c r="L11" s="15"/>
      <c r="M11" s="15"/>
      <c r="N11" s="15"/>
      <c r="O11" s="15"/>
      <c r="P11" s="15"/>
      <c r="Q11" s="15"/>
      <c r="R11" s="15"/>
      <c r="X11" s="43">
        <v>210</v>
      </c>
      <c r="Y11" s="43">
        <v>162</v>
      </c>
      <c r="Z11" s="43">
        <v>176</v>
      </c>
      <c r="AA11" s="43">
        <v>165</v>
      </c>
      <c r="AB11" s="43">
        <v>170</v>
      </c>
      <c r="AC11" s="43">
        <v>169</v>
      </c>
      <c r="AD11" s="43">
        <v>148</v>
      </c>
    </row>
    <row r="12" spans="1:30" ht="14.25" x14ac:dyDescent="0.2">
      <c r="A12" s="30">
        <v>5</v>
      </c>
      <c r="B12" s="43">
        <v>201</v>
      </c>
      <c r="C12" s="43">
        <v>202</v>
      </c>
      <c r="D12" s="43">
        <v>202</v>
      </c>
      <c r="E12" s="43">
        <v>201</v>
      </c>
      <c r="F12" s="43">
        <v>198</v>
      </c>
      <c r="G12" s="43">
        <v>201</v>
      </c>
      <c r="H12" s="43">
        <v>193</v>
      </c>
      <c r="I12" s="43"/>
      <c r="J12" s="61"/>
      <c r="K12" s="15"/>
      <c r="L12" s="15"/>
      <c r="M12" s="15"/>
      <c r="N12" s="15"/>
      <c r="O12" s="15"/>
      <c r="P12" s="15"/>
      <c r="Q12" s="15"/>
      <c r="R12" s="15"/>
    </row>
    <row r="13" spans="1:30" ht="14.25" x14ac:dyDescent="0.2">
      <c r="A13" s="30">
        <v>6</v>
      </c>
      <c r="B13" s="43">
        <v>316</v>
      </c>
      <c r="C13" s="43">
        <v>312</v>
      </c>
      <c r="D13" s="43">
        <v>317</v>
      </c>
      <c r="E13" s="43">
        <v>304</v>
      </c>
      <c r="F13" s="43">
        <v>314</v>
      </c>
      <c r="G13" s="43">
        <v>306</v>
      </c>
      <c r="H13" s="43">
        <v>321</v>
      </c>
      <c r="I13" s="43"/>
      <c r="J13" s="61"/>
      <c r="K13" s="15"/>
      <c r="L13" s="15"/>
      <c r="M13" s="15"/>
      <c r="N13" s="15"/>
      <c r="O13" s="15"/>
      <c r="P13" s="15"/>
      <c r="Q13" s="15"/>
      <c r="R13" s="15"/>
    </row>
    <row r="14" spans="1:30" ht="14.25" x14ac:dyDescent="0.2">
      <c r="A14" s="30">
        <v>7</v>
      </c>
      <c r="B14" s="43">
        <v>365</v>
      </c>
      <c r="C14" s="43">
        <v>368</v>
      </c>
      <c r="D14" s="43">
        <v>370</v>
      </c>
      <c r="E14" s="43">
        <v>367</v>
      </c>
      <c r="F14" s="43">
        <v>362</v>
      </c>
      <c r="G14" s="43">
        <v>360</v>
      </c>
      <c r="H14" s="43">
        <v>355</v>
      </c>
      <c r="I14" s="43"/>
      <c r="J14" s="61"/>
      <c r="K14" s="15"/>
      <c r="L14" s="15"/>
      <c r="M14" s="15"/>
      <c r="N14" s="15"/>
      <c r="O14" s="15"/>
      <c r="P14" s="15"/>
      <c r="Q14" s="15"/>
      <c r="R14" s="15"/>
    </row>
    <row r="15" spans="1:30" ht="14.25" x14ac:dyDescent="0.2">
      <c r="A15" s="30">
        <v>8</v>
      </c>
      <c r="B15" s="43">
        <v>267</v>
      </c>
      <c r="C15" s="43">
        <v>259</v>
      </c>
      <c r="D15" s="43">
        <v>259</v>
      </c>
      <c r="E15" s="43">
        <v>250</v>
      </c>
      <c r="F15" s="43">
        <v>252</v>
      </c>
      <c r="G15" s="43">
        <v>251</v>
      </c>
      <c r="H15" s="43">
        <v>249</v>
      </c>
      <c r="I15" s="43"/>
      <c r="J15" s="61"/>
      <c r="K15" s="15"/>
      <c r="L15" s="15"/>
      <c r="M15" s="15"/>
      <c r="N15" s="15"/>
      <c r="O15" s="15"/>
      <c r="P15" s="15"/>
      <c r="Q15" s="15"/>
      <c r="R15" s="15"/>
    </row>
    <row r="16" spans="1:30" ht="14.25" x14ac:dyDescent="0.2">
      <c r="A16" s="30">
        <v>9</v>
      </c>
      <c r="B16" s="43"/>
      <c r="C16" s="43">
        <v>162</v>
      </c>
      <c r="D16" s="43">
        <v>176</v>
      </c>
      <c r="E16" s="43">
        <v>165</v>
      </c>
      <c r="F16" s="43">
        <v>170</v>
      </c>
      <c r="G16" s="43">
        <v>169</v>
      </c>
      <c r="H16" s="43">
        <v>148</v>
      </c>
      <c r="I16" s="43"/>
      <c r="J16" s="61"/>
      <c r="K16" s="15"/>
      <c r="L16" s="15"/>
      <c r="M16" s="15"/>
      <c r="N16" s="15"/>
      <c r="O16" s="15"/>
      <c r="P16" s="15"/>
      <c r="Q16" s="15"/>
      <c r="R16" s="15"/>
      <c r="S16" s="8" t="s">
        <v>70</v>
      </c>
    </row>
    <row r="17" spans="1:19" ht="14.25" x14ac:dyDescent="0.2">
      <c r="A17" s="30">
        <v>10</v>
      </c>
      <c r="B17" s="43">
        <v>213</v>
      </c>
      <c r="C17" s="43">
        <v>208</v>
      </c>
      <c r="D17" s="43">
        <v>213</v>
      </c>
      <c r="E17" s="43">
        <v>212</v>
      </c>
      <c r="F17" s="43">
        <v>212</v>
      </c>
      <c r="G17" s="43">
        <v>212</v>
      </c>
      <c r="H17" s="43">
        <v>208</v>
      </c>
      <c r="I17" s="43"/>
      <c r="J17" s="61"/>
      <c r="K17" s="15"/>
      <c r="L17" s="15"/>
      <c r="M17" s="15"/>
      <c r="N17" s="15"/>
      <c r="O17" s="15"/>
      <c r="P17" s="15"/>
      <c r="Q17" s="15"/>
      <c r="R17" s="15"/>
    </row>
    <row r="18" spans="1:19" ht="14.25" x14ac:dyDescent="0.2">
      <c r="A18" s="30">
        <v>11</v>
      </c>
      <c r="B18" s="43">
        <v>306</v>
      </c>
      <c r="C18" s="43">
        <v>304</v>
      </c>
      <c r="D18" s="43">
        <v>300</v>
      </c>
      <c r="E18" s="43">
        <v>301</v>
      </c>
      <c r="F18" s="43">
        <v>300</v>
      </c>
      <c r="G18" s="43">
        <v>296</v>
      </c>
      <c r="H18" s="43">
        <v>298</v>
      </c>
      <c r="I18" s="43">
        <v>293</v>
      </c>
      <c r="J18" s="61"/>
      <c r="K18" s="15"/>
      <c r="L18" s="15"/>
      <c r="M18" s="15"/>
      <c r="N18" s="15"/>
      <c r="O18" s="15"/>
      <c r="P18" s="15"/>
      <c r="Q18" s="15"/>
      <c r="R18" s="15"/>
    </row>
    <row r="19" spans="1:19" ht="14.25" x14ac:dyDescent="0.2">
      <c r="A19" s="30">
        <v>12</v>
      </c>
      <c r="B19" s="43">
        <v>383</v>
      </c>
      <c r="C19" s="43">
        <v>386</v>
      </c>
      <c r="D19" s="43">
        <v>384</v>
      </c>
      <c r="E19" s="43">
        <v>384</v>
      </c>
      <c r="F19" s="43">
        <v>382</v>
      </c>
      <c r="G19" s="43">
        <v>380</v>
      </c>
      <c r="H19" s="43">
        <v>380</v>
      </c>
      <c r="I19" s="43">
        <v>385</v>
      </c>
      <c r="J19" s="61"/>
      <c r="K19" s="15"/>
      <c r="L19" s="15"/>
      <c r="M19" s="15"/>
      <c r="N19" s="15"/>
      <c r="O19" s="15"/>
      <c r="P19" s="15"/>
      <c r="Q19" s="15"/>
      <c r="R19" s="15"/>
    </row>
    <row r="20" spans="1:19" ht="14.25" x14ac:dyDescent="0.2">
      <c r="A20" s="30">
        <v>13</v>
      </c>
      <c r="B20" s="43">
        <v>318</v>
      </c>
      <c r="C20" s="43">
        <v>317</v>
      </c>
      <c r="D20" s="43">
        <v>309</v>
      </c>
      <c r="E20" s="43">
        <v>313</v>
      </c>
      <c r="F20" s="43">
        <v>310</v>
      </c>
      <c r="G20" s="43">
        <v>320</v>
      </c>
      <c r="H20" s="43">
        <v>309</v>
      </c>
      <c r="I20" s="43">
        <v>302</v>
      </c>
      <c r="J20" s="61"/>
      <c r="K20" s="15"/>
      <c r="L20" s="15"/>
      <c r="M20" s="15"/>
      <c r="N20" s="15"/>
      <c r="O20" s="15"/>
      <c r="P20" s="15"/>
      <c r="Q20" s="15"/>
      <c r="R20" s="15"/>
    </row>
    <row r="21" spans="1:19" ht="14.25" x14ac:dyDescent="0.2">
      <c r="A21" s="30">
        <v>14</v>
      </c>
      <c r="B21" s="43">
        <v>290</v>
      </c>
      <c r="C21" s="43">
        <v>293</v>
      </c>
      <c r="D21" s="43">
        <v>280</v>
      </c>
      <c r="E21" s="43">
        <v>288</v>
      </c>
      <c r="F21" s="43">
        <v>282</v>
      </c>
      <c r="G21" s="43">
        <v>281</v>
      </c>
      <c r="H21" s="43">
        <v>280</v>
      </c>
      <c r="I21" s="43">
        <v>289</v>
      </c>
      <c r="J21" s="61"/>
      <c r="K21" s="15"/>
      <c r="L21" s="15"/>
      <c r="M21" s="15"/>
      <c r="N21" s="15"/>
      <c r="O21" s="15"/>
      <c r="P21" s="15"/>
      <c r="Q21" s="15"/>
      <c r="R21" s="15"/>
    </row>
    <row r="22" spans="1:19" ht="14.25" x14ac:dyDescent="0.2">
      <c r="A22" s="30">
        <v>15</v>
      </c>
      <c r="B22" s="43">
        <v>205</v>
      </c>
      <c r="C22" s="43">
        <v>207</v>
      </c>
      <c r="D22" s="43">
        <v>211</v>
      </c>
      <c r="E22" s="43">
        <v>203</v>
      </c>
      <c r="F22" s="43">
        <v>205</v>
      </c>
      <c r="G22" s="43">
        <v>206</v>
      </c>
      <c r="H22" s="43">
        <v>202</v>
      </c>
      <c r="I22" s="43">
        <v>216</v>
      </c>
      <c r="J22" s="61"/>
      <c r="K22" s="15"/>
      <c r="L22" s="15"/>
      <c r="M22" s="15"/>
      <c r="N22" s="15"/>
      <c r="O22" s="15"/>
      <c r="P22" s="15"/>
      <c r="Q22" s="15"/>
      <c r="R22" s="15"/>
    </row>
    <row r="23" spans="1:19" ht="14.25" x14ac:dyDescent="0.2">
      <c r="A23" s="30">
        <v>16</v>
      </c>
      <c r="B23" s="42">
        <v>312</v>
      </c>
      <c r="C23" s="43">
        <v>307</v>
      </c>
      <c r="D23" s="43">
        <v>312</v>
      </c>
      <c r="E23" s="43">
        <v>316</v>
      </c>
      <c r="F23" s="43">
        <v>312</v>
      </c>
      <c r="G23" s="44">
        <v>308</v>
      </c>
      <c r="H23" s="44">
        <v>311</v>
      </c>
      <c r="I23" s="44">
        <v>315</v>
      </c>
      <c r="J23" s="61"/>
      <c r="K23" s="15"/>
      <c r="L23" s="15"/>
      <c r="M23" s="15"/>
      <c r="N23" s="15"/>
      <c r="O23" s="15"/>
      <c r="P23" s="15"/>
      <c r="Q23" s="15"/>
      <c r="R23" s="15"/>
    </row>
    <row r="24" spans="1:19" ht="14.25" x14ac:dyDescent="0.2">
      <c r="A24" s="30">
        <v>17</v>
      </c>
      <c r="B24" s="42">
        <v>210</v>
      </c>
      <c r="C24" s="43">
        <v>203</v>
      </c>
      <c r="D24" s="43">
        <v>204</v>
      </c>
      <c r="E24" s="43">
        <v>203</v>
      </c>
      <c r="F24" s="43">
        <v>203</v>
      </c>
      <c r="G24" s="44">
        <v>203</v>
      </c>
      <c r="H24" s="44">
        <v>203</v>
      </c>
      <c r="I24" s="44">
        <v>203</v>
      </c>
      <c r="J24" s="61"/>
      <c r="K24" s="15"/>
      <c r="L24" s="15"/>
      <c r="M24" s="15"/>
      <c r="N24" s="15"/>
      <c r="O24" s="15"/>
      <c r="P24" s="15"/>
      <c r="Q24" s="15"/>
      <c r="R24" s="15"/>
    </row>
    <row r="25" spans="1:19" ht="14.25" x14ac:dyDescent="0.2">
      <c r="A25" s="30">
        <v>18</v>
      </c>
      <c r="B25" s="42">
        <v>246</v>
      </c>
      <c r="C25" s="43">
        <v>246</v>
      </c>
      <c r="D25" s="43">
        <v>248</v>
      </c>
      <c r="E25" s="43">
        <v>243</v>
      </c>
      <c r="F25" s="43">
        <v>244</v>
      </c>
      <c r="G25" s="44">
        <v>244</v>
      </c>
      <c r="H25" s="44">
        <v>240</v>
      </c>
      <c r="I25" s="44">
        <v>251</v>
      </c>
      <c r="J25" s="61"/>
      <c r="K25" s="15"/>
      <c r="L25" s="15"/>
      <c r="M25" s="15"/>
      <c r="N25" s="15"/>
      <c r="O25" s="15"/>
      <c r="P25" s="15"/>
      <c r="Q25" s="15"/>
      <c r="R25" s="15"/>
    </row>
    <row r="26" spans="1:19" ht="14.25" x14ac:dyDescent="0.2">
      <c r="A26" s="30">
        <v>19</v>
      </c>
      <c r="B26" s="42">
        <v>297</v>
      </c>
      <c r="C26" s="43">
        <v>290</v>
      </c>
      <c r="D26" s="43">
        <v>292</v>
      </c>
      <c r="E26" s="43">
        <v>290</v>
      </c>
      <c r="F26" s="43">
        <v>281</v>
      </c>
      <c r="G26" s="44">
        <v>254</v>
      </c>
      <c r="H26" s="44">
        <v>290</v>
      </c>
      <c r="I26" s="120"/>
      <c r="J26" s="61"/>
      <c r="K26" s="15"/>
      <c r="L26" s="15"/>
      <c r="M26" s="15"/>
      <c r="N26" s="15"/>
      <c r="O26" s="15"/>
      <c r="P26" s="15"/>
      <c r="Q26" s="15"/>
      <c r="R26" s="15"/>
      <c r="S26" s="8" t="s">
        <v>69</v>
      </c>
    </row>
    <row r="27" spans="1:19" ht="14.25" x14ac:dyDescent="0.2">
      <c r="A27" s="30">
        <v>20</v>
      </c>
      <c r="B27" s="42">
        <v>335</v>
      </c>
      <c r="C27" s="43">
        <v>332</v>
      </c>
      <c r="D27" s="43">
        <v>332</v>
      </c>
      <c r="E27" s="43">
        <v>331</v>
      </c>
      <c r="F27" s="43">
        <v>329</v>
      </c>
      <c r="G27" s="44">
        <v>335</v>
      </c>
      <c r="H27" s="44">
        <v>333</v>
      </c>
      <c r="I27" s="44">
        <v>329</v>
      </c>
      <c r="J27" s="61"/>
      <c r="K27" s="15"/>
      <c r="L27" s="15"/>
      <c r="M27" s="15"/>
      <c r="N27" s="15"/>
      <c r="O27" s="15"/>
      <c r="P27" s="15"/>
      <c r="Q27" s="15"/>
      <c r="R27" s="15"/>
    </row>
    <row r="28" spans="1:19" ht="14.25" x14ac:dyDescent="0.2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9" ht="14.25" x14ac:dyDescent="0.2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9" ht="14.25" x14ac:dyDescent="0.2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9" ht="14.25" x14ac:dyDescent="0.2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9" ht="15" x14ac:dyDescent="0.2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" x14ac:dyDescent="0.2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" x14ac:dyDescent="0.2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" x14ac:dyDescent="0.2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" x14ac:dyDescent="0.2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" x14ac:dyDescent="0.2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" x14ac:dyDescent="0.2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" x14ac:dyDescent="0.2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35" t="s">
        <v>30</v>
      </c>
      <c r="L40" s="136"/>
      <c r="M40" s="136"/>
      <c r="N40" s="136"/>
      <c r="O40" s="136"/>
      <c r="P40" s="136"/>
      <c r="Q40" s="136"/>
      <c r="R40" s="136"/>
    </row>
    <row r="41" spans="1:18" ht="15" x14ac:dyDescent="0.2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" x14ac:dyDescent="0.2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" x14ac:dyDescent="0.2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x14ac:dyDescent="0.2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x14ac:dyDescent="0.2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46" t="s">
        <v>26</v>
      </c>
      <c r="C61" s="147"/>
      <c r="D61" s="147"/>
      <c r="E61" s="147"/>
      <c r="F61" s="147"/>
      <c r="G61" s="147"/>
      <c r="H61" s="147"/>
      <c r="I61" s="147"/>
      <c r="J61" s="147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20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27</v>
      </c>
      <c r="J63" s="20" t="s">
        <v>28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94.915254237288138</v>
      </c>
      <c r="D64" s="25">
        <f t="shared" ref="D64:D73" si="2">IF((B8&lt;&gt;0)*ISNUMBER(D8),100*(D8/B8),"")</f>
        <v>95.762711864406782</v>
      </c>
      <c r="E64" s="25">
        <f t="shared" ref="E64:E73" si="3">IF((B8&lt;&gt;0)*ISNUMBER(E8),100*(E8/B8),"")</f>
        <v>96.186440677966104</v>
      </c>
      <c r="F64" s="25">
        <f t="shared" ref="F64:F73" si="4">IF((B8&lt;&gt;0)*ISNUMBER(F8),100*(F8/B8),"")</f>
        <v>94.491525423728817</v>
      </c>
      <c r="G64" s="25">
        <f t="shared" ref="G64:G73" si="5">IF((B8&lt;&gt;0)*ISNUMBER(G8),100*(G8/B8),"")</f>
        <v>93.644067796610159</v>
      </c>
      <c r="H64" s="25">
        <f t="shared" ref="H64:H73" si="6">IF((B8&lt;&gt;0)*ISNUMBER(H8),100*(H8/B8),"")</f>
        <v>93.644067796610159</v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100</v>
      </c>
      <c r="D65" s="25">
        <f t="shared" si="2"/>
        <v>100.88235294117646</v>
      </c>
      <c r="E65" s="25">
        <f t="shared" si="3"/>
        <v>101.17647058823529</v>
      </c>
      <c r="F65" s="25">
        <f t="shared" si="4"/>
        <v>100</v>
      </c>
      <c r="G65" s="25">
        <f t="shared" si="5"/>
        <v>98.235294117647058</v>
      </c>
      <c r="H65" s="25">
        <f t="shared" si="6"/>
        <v>95.882352941176478</v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99.656357388316152</v>
      </c>
      <c r="D66" s="25">
        <f t="shared" si="2"/>
        <v>101.37457044673539</v>
      </c>
      <c r="E66" s="25">
        <f t="shared" si="3"/>
        <v>99.312714776632305</v>
      </c>
      <c r="F66" s="25">
        <f t="shared" si="4"/>
        <v>99.312714776632305</v>
      </c>
      <c r="G66" s="25">
        <f t="shared" si="5"/>
        <v>95.876288659793815</v>
      </c>
      <c r="H66" s="25">
        <f t="shared" si="6"/>
        <v>90.378006872852239</v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98.113207547169807</v>
      </c>
      <c r="D67" s="25">
        <f t="shared" si="2"/>
        <v>99.245283018867923</v>
      </c>
      <c r="E67" s="25">
        <f t="shared" si="3"/>
        <v>95.471698113207552</v>
      </c>
      <c r="F67" s="25">
        <f t="shared" si="4"/>
        <v>98.113207547169807</v>
      </c>
      <c r="G67" s="25">
        <f t="shared" si="5"/>
        <v>96.226415094339629</v>
      </c>
      <c r="H67" s="25">
        <f t="shared" si="6"/>
        <v>99.245283018867923</v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>
        <f t="shared" si="1"/>
        <v>100.49751243781095</v>
      </c>
      <c r="D68" s="25">
        <f t="shared" si="2"/>
        <v>100.49751243781095</v>
      </c>
      <c r="E68" s="25">
        <f t="shared" si="3"/>
        <v>100</v>
      </c>
      <c r="F68" s="25">
        <f t="shared" si="4"/>
        <v>98.507462686567166</v>
      </c>
      <c r="G68" s="25">
        <f t="shared" si="5"/>
        <v>100</v>
      </c>
      <c r="H68" s="25">
        <f t="shared" si="6"/>
        <v>96.019900497512438</v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98.734177215189874</v>
      </c>
      <c r="D69" s="25">
        <f t="shared" si="2"/>
        <v>100.31645569620254</v>
      </c>
      <c r="E69" s="25">
        <f t="shared" si="3"/>
        <v>96.202531645569621</v>
      </c>
      <c r="F69" s="25">
        <f t="shared" si="4"/>
        <v>99.367088607594937</v>
      </c>
      <c r="G69" s="25">
        <f t="shared" si="5"/>
        <v>96.835443037974684</v>
      </c>
      <c r="H69" s="25">
        <f t="shared" si="6"/>
        <v>101.58227848101266</v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100.82191780821918</v>
      </c>
      <c r="D70" s="25">
        <f t="shared" si="2"/>
        <v>101.36986301369863</v>
      </c>
      <c r="E70" s="25">
        <f t="shared" si="3"/>
        <v>100.54794520547945</v>
      </c>
      <c r="F70" s="25">
        <f t="shared" si="4"/>
        <v>99.178082191780831</v>
      </c>
      <c r="G70" s="25">
        <f t="shared" si="5"/>
        <v>98.630136986301366</v>
      </c>
      <c r="H70" s="25">
        <f t="shared" si="6"/>
        <v>97.260273972602747</v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97.00374531835206</v>
      </c>
      <c r="D71" s="25">
        <f t="shared" si="2"/>
        <v>97.00374531835206</v>
      </c>
      <c r="E71" s="25">
        <f t="shared" si="3"/>
        <v>93.63295880149812</v>
      </c>
      <c r="F71" s="25">
        <f t="shared" si="4"/>
        <v>94.382022471910105</v>
      </c>
      <c r="G71" s="25">
        <f t="shared" si="5"/>
        <v>94.007490636704119</v>
      </c>
      <c r="H71" s="25">
        <f t="shared" si="6"/>
        <v>93.258426966292134</v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 t="str">
        <f t="shared" si="0"/>
        <v/>
      </c>
      <c r="C72" s="25" t="str">
        <f t="shared" si="1"/>
        <v/>
      </c>
      <c r="D72" s="25" t="str">
        <f t="shared" si="2"/>
        <v/>
      </c>
      <c r="E72" s="25" t="str">
        <f t="shared" si="3"/>
        <v/>
      </c>
      <c r="F72" s="25" t="str">
        <f t="shared" si="4"/>
        <v/>
      </c>
      <c r="G72" s="25" t="str">
        <f t="shared" si="5"/>
        <v/>
      </c>
      <c r="H72" s="25" t="str">
        <f t="shared" si="6"/>
        <v/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S72" s="8" t="s">
        <v>111</v>
      </c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97.652582159624416</v>
      </c>
      <c r="D73" s="25">
        <f t="shared" si="2"/>
        <v>100</v>
      </c>
      <c r="E73" s="25">
        <f t="shared" si="3"/>
        <v>99.53051643192488</v>
      </c>
      <c r="F73" s="25">
        <f t="shared" si="4"/>
        <v>99.53051643192488</v>
      </c>
      <c r="G73" s="25">
        <f t="shared" si="5"/>
        <v>99.53051643192488</v>
      </c>
      <c r="H73" s="25">
        <f t="shared" si="6"/>
        <v>97.652582159624416</v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99.346405228758172</v>
      </c>
      <c r="D74" s="25">
        <f t="shared" ref="D74:D103" si="11">IF((B18&lt;&gt;0)*ISNUMBER(D18),100*(D18/B18),"")</f>
        <v>98.039215686274503</v>
      </c>
      <c r="E74" s="25">
        <f t="shared" ref="E74:E103" si="12">IF((B18&lt;&gt;0)*ISNUMBER(E18),100*(E18/B18),"")</f>
        <v>98.366013071895424</v>
      </c>
      <c r="F74" s="25">
        <f t="shared" ref="F74:F103" si="13">IF((B18&lt;&gt;0)*ISNUMBER(F18),100*(F18/B18),"")</f>
        <v>98.039215686274503</v>
      </c>
      <c r="G74" s="25">
        <f t="shared" ref="G74:G103" si="14">IF((B18&lt;&gt;0)*ISNUMBER(G18),100*(G18/B18),"")</f>
        <v>96.732026143790847</v>
      </c>
      <c r="H74" s="25">
        <f t="shared" ref="H74:H103" si="15">IF((B18&lt;&gt;0)*ISNUMBER(H18),100*(H18/B18),"")</f>
        <v>97.385620915032675</v>
      </c>
      <c r="I74" s="25">
        <f t="shared" ref="I74:I103" si="16">IF((B18&lt;&gt;0)*ISNUMBER(I18),100*(I18/B18),"")</f>
        <v>95.751633986928113</v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100.78328981723237</v>
      </c>
      <c r="D75" s="25">
        <f t="shared" si="11"/>
        <v>100.26109660574411</v>
      </c>
      <c r="E75" s="25">
        <f t="shared" si="12"/>
        <v>100.26109660574411</v>
      </c>
      <c r="F75" s="25">
        <f t="shared" si="13"/>
        <v>99.738903394255871</v>
      </c>
      <c r="G75" s="25">
        <f t="shared" si="14"/>
        <v>99.216710182767613</v>
      </c>
      <c r="H75" s="25">
        <f t="shared" si="15"/>
        <v>99.216710182767613</v>
      </c>
      <c r="I75" s="25">
        <f t="shared" si="16"/>
        <v>100.52219321148826</v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>
        <f t="shared" si="9"/>
        <v>100</v>
      </c>
      <c r="C76" s="25">
        <f t="shared" si="10"/>
        <v>99.685534591194966</v>
      </c>
      <c r="D76" s="25">
        <f t="shared" si="11"/>
        <v>97.169811320754718</v>
      </c>
      <c r="E76" s="25">
        <f t="shared" si="12"/>
        <v>98.427672955974842</v>
      </c>
      <c r="F76" s="25">
        <f t="shared" si="13"/>
        <v>97.484276729559753</v>
      </c>
      <c r="G76" s="25">
        <f t="shared" si="14"/>
        <v>100.62893081761007</v>
      </c>
      <c r="H76" s="25">
        <f t="shared" si="15"/>
        <v>97.169811320754718</v>
      </c>
      <c r="I76" s="25">
        <f t="shared" si="16"/>
        <v>94.968553459119505</v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>
        <f t="shared" si="9"/>
        <v>100</v>
      </c>
      <c r="C77" s="25">
        <f t="shared" si="10"/>
        <v>101.03448275862068</v>
      </c>
      <c r="D77" s="25">
        <f t="shared" si="11"/>
        <v>96.551724137931032</v>
      </c>
      <c r="E77" s="25">
        <f t="shared" si="12"/>
        <v>99.310344827586206</v>
      </c>
      <c r="F77" s="25">
        <f t="shared" si="13"/>
        <v>97.241379310344826</v>
      </c>
      <c r="G77" s="25">
        <f t="shared" si="14"/>
        <v>96.896551724137936</v>
      </c>
      <c r="H77" s="25">
        <f t="shared" si="15"/>
        <v>96.551724137931032</v>
      </c>
      <c r="I77" s="25">
        <f t="shared" si="16"/>
        <v>99.655172413793096</v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>
        <f t="shared" si="9"/>
        <v>100</v>
      </c>
      <c r="C78" s="25">
        <f t="shared" si="10"/>
        <v>100.97560975609755</v>
      </c>
      <c r="D78" s="25">
        <f t="shared" si="11"/>
        <v>102.92682926829269</v>
      </c>
      <c r="E78" s="25">
        <f t="shared" si="12"/>
        <v>99.024390243902445</v>
      </c>
      <c r="F78" s="25">
        <f t="shared" si="13"/>
        <v>100</v>
      </c>
      <c r="G78" s="25">
        <f t="shared" si="14"/>
        <v>100.48780487804878</v>
      </c>
      <c r="H78" s="25">
        <f t="shared" si="15"/>
        <v>98.536585365853654</v>
      </c>
      <c r="I78" s="25">
        <f t="shared" si="16"/>
        <v>105.36585365853659</v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>
        <f t="shared" si="9"/>
        <v>100</v>
      </c>
      <c r="C79" s="25">
        <f t="shared" si="10"/>
        <v>98.397435897435898</v>
      </c>
      <c r="D79" s="25">
        <f t="shared" si="11"/>
        <v>100</v>
      </c>
      <c r="E79" s="25">
        <f t="shared" si="12"/>
        <v>101.28205128205127</v>
      </c>
      <c r="F79" s="25">
        <f t="shared" si="13"/>
        <v>100</v>
      </c>
      <c r="G79" s="25">
        <f t="shared" si="14"/>
        <v>98.71794871794873</v>
      </c>
      <c r="H79" s="25">
        <f t="shared" si="15"/>
        <v>99.679487179487182</v>
      </c>
      <c r="I79" s="25">
        <f t="shared" si="16"/>
        <v>100.96153846153845</v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>
        <f t="shared" si="9"/>
        <v>100</v>
      </c>
      <c r="C80" s="25">
        <f t="shared" si="10"/>
        <v>96.666666666666671</v>
      </c>
      <c r="D80" s="25">
        <f t="shared" si="11"/>
        <v>97.142857142857139</v>
      </c>
      <c r="E80" s="25">
        <f t="shared" si="12"/>
        <v>96.666666666666671</v>
      </c>
      <c r="F80" s="25">
        <f t="shared" si="13"/>
        <v>96.666666666666671</v>
      </c>
      <c r="G80" s="25">
        <f t="shared" si="14"/>
        <v>96.666666666666671</v>
      </c>
      <c r="H80" s="25">
        <f t="shared" si="15"/>
        <v>96.666666666666671</v>
      </c>
      <c r="I80" s="25">
        <f t="shared" si="16"/>
        <v>96.666666666666671</v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>
        <f t="shared" si="9"/>
        <v>100</v>
      </c>
      <c r="C81" s="25">
        <f t="shared" si="10"/>
        <v>100</v>
      </c>
      <c r="D81" s="25">
        <f t="shared" si="11"/>
        <v>100.8130081300813</v>
      </c>
      <c r="E81" s="25">
        <f t="shared" si="12"/>
        <v>98.780487804878049</v>
      </c>
      <c r="F81" s="25">
        <f t="shared" si="13"/>
        <v>99.1869918699187</v>
      </c>
      <c r="G81" s="25">
        <f t="shared" si="14"/>
        <v>99.1869918699187</v>
      </c>
      <c r="H81" s="25">
        <f t="shared" si="15"/>
        <v>97.560975609756099</v>
      </c>
      <c r="I81" s="25">
        <f t="shared" si="16"/>
        <v>102.03252032520325</v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>
        <f t="shared" si="9"/>
        <v>100</v>
      </c>
      <c r="C82" s="25">
        <f t="shared" si="10"/>
        <v>97.643097643097647</v>
      </c>
      <c r="D82" s="25">
        <f t="shared" si="11"/>
        <v>98.316498316498311</v>
      </c>
      <c r="E82" s="25">
        <f t="shared" si="12"/>
        <v>97.643097643097647</v>
      </c>
      <c r="F82" s="25">
        <f t="shared" si="13"/>
        <v>94.612794612794616</v>
      </c>
      <c r="G82" s="25">
        <f t="shared" si="14"/>
        <v>85.521885521885523</v>
      </c>
      <c r="H82" s="25">
        <f t="shared" si="15"/>
        <v>97.643097643097647</v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S82" s="8" t="s">
        <v>110</v>
      </c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>
        <f t="shared" si="9"/>
        <v>100</v>
      </c>
      <c r="C83" s="25">
        <f t="shared" si="10"/>
        <v>99.104477611940297</v>
      </c>
      <c r="D83" s="25">
        <f t="shared" si="11"/>
        <v>99.104477611940297</v>
      </c>
      <c r="E83" s="25">
        <f t="shared" si="12"/>
        <v>98.805970149253724</v>
      </c>
      <c r="F83" s="25">
        <f t="shared" si="13"/>
        <v>98.208955223880594</v>
      </c>
      <c r="G83" s="25">
        <f t="shared" si="14"/>
        <v>100</v>
      </c>
      <c r="H83" s="25">
        <f t="shared" si="15"/>
        <v>99.402985074626869</v>
      </c>
      <c r="I83" s="25">
        <f t="shared" si="16"/>
        <v>98.208955223880594</v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37" t="s">
        <v>29</v>
      </c>
      <c r="L102" s="138"/>
      <c r="M102" s="138"/>
      <c r="N102" s="138"/>
      <c r="O102" s="138"/>
      <c r="P102" s="138"/>
      <c r="Q102" s="138"/>
      <c r="R102" s="138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39"/>
      <c r="L103" s="138"/>
      <c r="M103" s="138"/>
      <c r="N103" s="138"/>
      <c r="O103" s="138"/>
      <c r="P103" s="138"/>
      <c r="Q103" s="138"/>
      <c r="R103" s="138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39"/>
      <c r="L104" s="138"/>
      <c r="M104" s="138"/>
      <c r="N104" s="138"/>
      <c r="O104" s="138"/>
      <c r="P104" s="138"/>
      <c r="Q104" s="138"/>
      <c r="R104" s="138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39"/>
      <c r="L105" s="138"/>
      <c r="M105" s="138"/>
      <c r="N105" s="138"/>
      <c r="O105" s="138"/>
      <c r="P105" s="138"/>
      <c r="Q105" s="138"/>
      <c r="R105" s="138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39"/>
      <c r="L106" s="138"/>
      <c r="M106" s="138"/>
      <c r="N106" s="138"/>
      <c r="O106" s="138"/>
      <c r="P106" s="138"/>
      <c r="Q106" s="138"/>
      <c r="R106" s="138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27">IF(B115&gt;0,AVERAGE(B64:B113),"")</f>
        <v>100</v>
      </c>
      <c r="C114" s="26">
        <f t="shared" si="27"/>
        <v>99.001671267527087</v>
      </c>
      <c r="D114" s="26">
        <f t="shared" si="27"/>
        <v>99.304105945138133</v>
      </c>
      <c r="E114" s="26">
        <f t="shared" si="27"/>
        <v>98.454161446924402</v>
      </c>
      <c r="F114" s="26">
        <f t="shared" si="27"/>
        <v>98.108515980579185</v>
      </c>
      <c r="G114" s="26">
        <f t="shared" si="27"/>
        <v>97.212693120214254</v>
      </c>
      <c r="H114" s="26">
        <f t="shared" si="27"/>
        <v>97.091412463290808</v>
      </c>
      <c r="I114" s="26">
        <f>IF(I115&gt;0,AVERAGE(I64:I113),"")</f>
        <v>99.348120823017155</v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19</v>
      </c>
      <c r="C115" s="26">
        <f t="shared" ref="C115:J115" si="28">COUNT(C64:C113)</f>
        <v>19</v>
      </c>
      <c r="D115" s="26">
        <f t="shared" si="28"/>
        <v>19</v>
      </c>
      <c r="E115" s="26">
        <f t="shared" si="28"/>
        <v>19</v>
      </c>
      <c r="F115" s="26">
        <f t="shared" si="28"/>
        <v>19</v>
      </c>
      <c r="G115" s="26">
        <f t="shared" si="28"/>
        <v>19</v>
      </c>
      <c r="H115" s="26">
        <f t="shared" si="28"/>
        <v>19</v>
      </c>
      <c r="I115" s="26">
        <f t="shared" si="28"/>
        <v>9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 t="shared" ref="C116:H116" si="29">IF(C115&gt;0,STDEV(C64:C113),"")</f>
        <v>1.6800680616258037</v>
      </c>
      <c r="D116" s="26">
        <f t="shared" si="29"/>
        <v>1.9441216646186936</v>
      </c>
      <c r="E116" s="26">
        <f t="shared" si="29"/>
        <v>2.0391109649429171</v>
      </c>
      <c r="F116" s="26">
        <f t="shared" si="29"/>
        <v>1.875849574931741</v>
      </c>
      <c r="G116" s="26">
        <f t="shared" si="29"/>
        <v>3.4940875244468219</v>
      </c>
      <c r="H116" s="26">
        <f t="shared" si="29"/>
        <v>2.5727453933225357</v>
      </c>
      <c r="I116" s="26">
        <f>IF(I115&gt;0,STDEV(I64:I113),"")</f>
        <v>3.3184743258015108</v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30">IF(C115&gt;0,C116/SQRT(C115),"")</f>
        <v>0.38543404731037589</v>
      </c>
      <c r="D117" s="26">
        <f t="shared" si="30"/>
        <v>0.44601209842215572</v>
      </c>
      <c r="E117" s="26">
        <f t="shared" si="30"/>
        <v>0.46780413846588864</v>
      </c>
      <c r="F117" s="26">
        <f t="shared" si="30"/>
        <v>0.43034940686374668</v>
      </c>
      <c r="G117" s="26">
        <f t="shared" si="30"/>
        <v>0.801598653628942</v>
      </c>
      <c r="H117" s="26">
        <f t="shared" si="30"/>
        <v>0.59022827247119658</v>
      </c>
      <c r="I117" s="26">
        <f>IF(I115&gt;0,I116/SQRT(I115),"")</f>
        <v>1.1061581086005037</v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15</v>
      </c>
      <c r="B118" s="26">
        <f t="shared" ref="B118:J118" si="31">IF(B115&gt;2,TINV(0.1,B115-1),"")</f>
        <v>1.7340636066175394</v>
      </c>
      <c r="C118" s="26">
        <f t="shared" si="31"/>
        <v>1.7340636066175394</v>
      </c>
      <c r="D118" s="26">
        <f t="shared" si="31"/>
        <v>1.7340636066175394</v>
      </c>
      <c r="E118" s="26">
        <f t="shared" si="31"/>
        <v>1.7340636066175394</v>
      </c>
      <c r="F118" s="26">
        <f t="shared" si="31"/>
        <v>1.7340636066175394</v>
      </c>
      <c r="G118" s="26">
        <f t="shared" si="31"/>
        <v>1.7340636066175394</v>
      </c>
      <c r="H118" s="26">
        <f t="shared" si="31"/>
        <v>1.7340636066175394</v>
      </c>
      <c r="I118" s="26">
        <f t="shared" si="31"/>
        <v>1.8595480375308981</v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14</v>
      </c>
      <c r="B119" s="26">
        <f>IF(B115&gt;2,B118*B117,"")</f>
        <v>0</v>
      </c>
      <c r="C119" s="26">
        <f t="shared" ref="C119:H119" si="32">IF(C115&gt;2,C118*C117,"")</f>
        <v>0.6683671541922257</v>
      </c>
      <c r="D119" s="26">
        <f t="shared" si="32"/>
        <v>0.77341334798498029</v>
      </c>
      <c r="E119" s="26">
        <f t="shared" si="32"/>
        <v>0.81120213153876963</v>
      </c>
      <c r="F119" s="26">
        <f t="shared" si="32"/>
        <v>0.74625324457186748</v>
      </c>
      <c r="G119" s="26">
        <f t="shared" si="32"/>
        <v>1.3900230523715669</v>
      </c>
      <c r="H119" s="26">
        <f t="shared" si="32"/>
        <v>1.0234933668890429</v>
      </c>
      <c r="I119" s="26">
        <f>IF(I115&gt;2,I118*I117,"")</f>
        <v>2.0569541400469569</v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16</v>
      </c>
      <c r="B120" s="26">
        <f>IF(B115&gt;0,MIN(B64:B113),"")</f>
        <v>100</v>
      </c>
      <c r="C120" s="26">
        <f t="shared" ref="C120:J120" si="33">IF(C115&gt;0,MIN(C64:C113),"")</f>
        <v>94.915254237288138</v>
      </c>
      <c r="D120" s="26">
        <f t="shared" si="33"/>
        <v>95.762711864406782</v>
      </c>
      <c r="E120" s="26">
        <f t="shared" si="33"/>
        <v>93.63295880149812</v>
      </c>
      <c r="F120" s="26">
        <f t="shared" si="33"/>
        <v>94.382022471910105</v>
      </c>
      <c r="G120" s="26">
        <f t="shared" si="33"/>
        <v>85.521885521885523</v>
      </c>
      <c r="H120" s="26">
        <f t="shared" si="33"/>
        <v>90.378006872852239</v>
      </c>
      <c r="I120" s="26">
        <f t="shared" si="33"/>
        <v>94.968553459119505</v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17</v>
      </c>
      <c r="B121" s="26">
        <f>IF(B115&gt;0,MAX(B64:B113),"")</f>
        <v>100</v>
      </c>
      <c r="C121" s="26">
        <f t="shared" ref="C121:J121" si="34">IF(C115&gt;0,MAX(C64:C113),"")</f>
        <v>101.03448275862068</v>
      </c>
      <c r="D121" s="26">
        <f t="shared" si="34"/>
        <v>102.92682926829269</v>
      </c>
      <c r="E121" s="26">
        <f t="shared" si="34"/>
        <v>101.28205128205127</v>
      </c>
      <c r="F121" s="26">
        <f t="shared" si="34"/>
        <v>100</v>
      </c>
      <c r="G121" s="26">
        <f t="shared" si="34"/>
        <v>100.62893081761007</v>
      </c>
      <c r="H121" s="26">
        <f t="shared" si="34"/>
        <v>101.58227848101266</v>
      </c>
      <c r="I121" s="26">
        <f t="shared" si="34"/>
        <v>105.36585365853659</v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18</v>
      </c>
      <c r="B122" s="38">
        <f>100-B3</f>
        <v>95.75</v>
      </c>
      <c r="C122" s="38">
        <f>100-B3</f>
        <v>95.75</v>
      </c>
      <c r="D122" s="38">
        <f>100-B3</f>
        <v>95.75</v>
      </c>
      <c r="E122" s="38">
        <f>100-B3</f>
        <v>95.75</v>
      </c>
      <c r="F122" s="38">
        <f>100-B3</f>
        <v>95.75</v>
      </c>
      <c r="G122" s="38">
        <f>100-B3</f>
        <v>95.75</v>
      </c>
      <c r="H122" s="38">
        <f>100-B3</f>
        <v>95.75</v>
      </c>
      <c r="I122" s="38">
        <f>100-B3</f>
        <v>95.75</v>
      </c>
      <c r="J122" s="38">
        <f>100-B3</f>
        <v>95.75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19</v>
      </c>
      <c r="B123" s="24">
        <f>100+B3</f>
        <v>104.25</v>
      </c>
      <c r="C123" s="24">
        <f>100+B3</f>
        <v>104.25</v>
      </c>
      <c r="D123" s="24">
        <f>100+B3</f>
        <v>104.25</v>
      </c>
      <c r="E123" s="24">
        <f>100+B3</f>
        <v>104.25</v>
      </c>
      <c r="F123" s="24">
        <f>100+B3</f>
        <v>104.25</v>
      </c>
      <c r="G123" s="24">
        <f>100+B3</f>
        <v>104.25</v>
      </c>
      <c r="H123" s="24">
        <f>100+B3</f>
        <v>104.25</v>
      </c>
      <c r="I123" s="24">
        <f>100+B3</f>
        <v>104.25</v>
      </c>
      <c r="J123" s="24">
        <f>100+B3</f>
        <v>104.25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23</v>
      </c>
      <c r="B124" s="24">
        <f>100-E3</f>
        <v>89.8</v>
      </c>
      <c r="C124" s="24">
        <f>100-E3</f>
        <v>89.8</v>
      </c>
      <c r="D124" s="24">
        <f>100-E3</f>
        <v>89.8</v>
      </c>
      <c r="E124" s="24">
        <f>100-E3</f>
        <v>89.8</v>
      </c>
      <c r="F124" s="24">
        <f>100-E3</f>
        <v>89.8</v>
      </c>
      <c r="G124" s="24">
        <f>100-E3</f>
        <v>89.8</v>
      </c>
      <c r="H124" s="24">
        <f>100-E3</f>
        <v>89.8</v>
      </c>
      <c r="I124" s="24">
        <f>100-E3</f>
        <v>89.8</v>
      </c>
      <c r="J124" s="39">
        <f>100-E3</f>
        <v>89.8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24</v>
      </c>
      <c r="B125" s="41">
        <f>100+E3</f>
        <v>110.2</v>
      </c>
      <c r="C125" s="41">
        <f>100+E3</f>
        <v>110.2</v>
      </c>
      <c r="D125" s="41">
        <f>100+E3</f>
        <v>110.2</v>
      </c>
      <c r="E125" s="41">
        <f>100+E3</f>
        <v>110.2</v>
      </c>
      <c r="F125" s="41">
        <f>100+E3</f>
        <v>110.2</v>
      </c>
      <c r="G125" s="41">
        <f>100+E3</f>
        <v>110.2</v>
      </c>
      <c r="H125" s="41">
        <f>100+E3</f>
        <v>110.2</v>
      </c>
      <c r="I125" s="41">
        <f>100+E3</f>
        <v>110.2</v>
      </c>
      <c r="J125" s="37">
        <f>100+E3</f>
        <v>110.2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33"/>
  <sheetViews>
    <sheetView tabSelected="1" zoomScale="130" zoomScaleNormal="130" workbookViewId="0">
      <selection activeCell="B27" sqref="B27"/>
    </sheetView>
  </sheetViews>
  <sheetFormatPr baseColWidth="10" defaultColWidth="11.42578125" defaultRowHeight="12.75" x14ac:dyDescent="0.2"/>
  <cols>
    <col min="1" max="16384" width="11.42578125" style="65"/>
  </cols>
  <sheetData>
    <row r="2" spans="2:13" ht="13.5" thickBot="1" x14ac:dyDescent="0.25"/>
    <row r="3" spans="2:13" ht="34.5" x14ac:dyDescent="0.45">
      <c r="B3" s="98" t="s">
        <v>66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100"/>
    </row>
    <row r="4" spans="2:13" x14ac:dyDescent="0.2">
      <c r="B4" s="101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3"/>
    </row>
    <row r="5" spans="2:13" x14ac:dyDescent="0.2">
      <c r="B5" s="101" t="s">
        <v>95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3"/>
    </row>
    <row r="6" spans="2:13" x14ac:dyDescent="0.2">
      <c r="B6" s="101" t="s">
        <v>112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3"/>
    </row>
    <row r="7" spans="2:13" x14ac:dyDescent="0.2">
      <c r="B7" s="101" t="s">
        <v>96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3"/>
    </row>
    <row r="8" spans="2:13" x14ac:dyDescent="0.2">
      <c r="B8" s="101" t="s">
        <v>97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3"/>
    </row>
    <row r="9" spans="2:13" x14ac:dyDescent="0.2">
      <c r="B9" s="101" t="s">
        <v>98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3"/>
    </row>
    <row r="10" spans="2:13" x14ac:dyDescent="0.2">
      <c r="B10" s="101" t="s">
        <v>113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3"/>
    </row>
    <row r="11" spans="2:13" x14ac:dyDescent="0.2">
      <c r="B11" s="101" t="s">
        <v>108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3"/>
    </row>
    <row r="12" spans="2:13" x14ac:dyDescent="0.2">
      <c r="B12" s="101" t="s">
        <v>109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3"/>
    </row>
    <row r="13" spans="2:13" x14ac:dyDescent="0.2">
      <c r="B13" s="101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3"/>
    </row>
    <row r="14" spans="2:13" x14ac:dyDescent="0.2">
      <c r="B14" s="121" t="s">
        <v>101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3"/>
    </row>
    <row r="15" spans="2:13" x14ac:dyDescent="0.2">
      <c r="B15" s="101" t="s">
        <v>99</v>
      </c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3"/>
    </row>
    <row r="16" spans="2:13" x14ac:dyDescent="0.2">
      <c r="B16" s="101" t="s">
        <v>100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3"/>
    </row>
    <row r="17" spans="2:13" x14ac:dyDescent="0.2">
      <c r="B17" s="101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3"/>
    </row>
    <row r="18" spans="2:13" x14ac:dyDescent="0.2">
      <c r="B18" s="121" t="s">
        <v>102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3"/>
    </row>
    <row r="19" spans="2:13" x14ac:dyDescent="0.2">
      <c r="B19" s="121" t="s">
        <v>103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3"/>
    </row>
    <row r="20" spans="2:13" x14ac:dyDescent="0.2">
      <c r="B20" s="12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3"/>
    </row>
    <row r="21" spans="2:13" x14ac:dyDescent="0.2">
      <c r="B21" s="121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3"/>
    </row>
    <row r="22" spans="2:13" x14ac:dyDescent="0.2">
      <c r="B22" s="121" t="s">
        <v>107</v>
      </c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3"/>
    </row>
    <row r="23" spans="2:13" ht="13.5" thickBot="1" x14ac:dyDescent="0.25">
      <c r="B23" s="121" t="s">
        <v>106</v>
      </c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6"/>
    </row>
    <row r="24" spans="2:13" ht="45" thickBot="1" x14ac:dyDescent="0.6">
      <c r="B24" s="107"/>
    </row>
    <row r="25" spans="2:13" ht="44.25" x14ac:dyDescent="0.55000000000000004">
      <c r="B25" s="108" t="s">
        <v>67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100"/>
    </row>
    <row r="26" spans="2:13" x14ac:dyDescent="0.2">
      <c r="B26" s="101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3"/>
    </row>
    <row r="27" spans="2:13" x14ac:dyDescent="0.2">
      <c r="B27" s="101" t="s">
        <v>104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3"/>
    </row>
    <row r="28" spans="2:13" x14ac:dyDescent="0.2">
      <c r="B28" s="101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3"/>
    </row>
    <row r="29" spans="2:13" x14ac:dyDescent="0.2"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3"/>
    </row>
    <row r="30" spans="2:13" x14ac:dyDescent="0.2"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3"/>
    </row>
    <row r="31" spans="2:13" x14ac:dyDescent="0.2">
      <c r="B31" s="101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3"/>
    </row>
    <row r="32" spans="2:13" x14ac:dyDescent="0.2">
      <c r="B32" s="101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3"/>
    </row>
    <row r="33" spans="2:13" ht="13.5" thickBot="1" x14ac:dyDescent="0.25">
      <c r="B33" s="104" t="s">
        <v>68</v>
      </c>
      <c r="C33" s="105"/>
      <c r="D33" s="122">
        <v>44650</v>
      </c>
      <c r="E33" s="105" t="s">
        <v>105</v>
      </c>
      <c r="F33" s="105"/>
      <c r="G33" s="105"/>
      <c r="H33" s="105"/>
      <c r="I33" s="105"/>
      <c r="J33" s="105"/>
      <c r="K33" s="105"/>
      <c r="L33" s="105"/>
      <c r="M33" s="10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2"/>
  <sheetViews>
    <sheetView topLeftCell="A13" workbookViewId="0">
      <selection activeCell="C22" sqref="C22"/>
    </sheetView>
  </sheetViews>
  <sheetFormatPr baseColWidth="10" defaultColWidth="11.42578125" defaultRowHeight="12.75" x14ac:dyDescent="0.2"/>
  <cols>
    <col min="1" max="1" width="11.42578125" style="109"/>
    <col min="2" max="2" width="17.42578125" style="109" customWidth="1"/>
    <col min="3" max="16384" width="11.42578125" style="109"/>
  </cols>
  <sheetData>
    <row r="1" spans="1:15" x14ac:dyDescent="0.2">
      <c r="A1" s="109" t="s">
        <v>71</v>
      </c>
      <c r="C1" s="110"/>
    </row>
    <row r="2" spans="1:15" x14ac:dyDescent="0.2">
      <c r="A2" s="111">
        <v>7.22</v>
      </c>
      <c r="B2" s="109" t="s">
        <v>72</v>
      </c>
      <c r="C2" s="110"/>
    </row>
    <row r="3" spans="1:15" x14ac:dyDescent="0.2">
      <c r="A3" s="111">
        <v>15.4</v>
      </c>
      <c r="B3" s="109" t="s">
        <v>73</v>
      </c>
      <c r="C3" s="112" t="s">
        <v>74</v>
      </c>
    </row>
    <row r="4" spans="1:15" x14ac:dyDescent="0.2">
      <c r="B4" s="113" t="s">
        <v>75</v>
      </c>
      <c r="C4" s="114">
        <f>SQRT((A2*A2)+(A3*A3))</f>
        <v>17.008480237810787</v>
      </c>
    </row>
    <row r="5" spans="1:15" x14ac:dyDescent="0.2">
      <c r="B5" s="109" t="s">
        <v>76</v>
      </c>
      <c r="C5" s="115">
        <f>0.5*A2</f>
        <v>3.61</v>
      </c>
    </row>
    <row r="6" spans="1:15" x14ac:dyDescent="0.2">
      <c r="B6" s="109" t="s">
        <v>77</v>
      </c>
      <c r="C6" s="115">
        <f>0.25*C4</f>
        <v>4.2521200594526967</v>
      </c>
    </row>
    <row r="7" spans="1:15" x14ac:dyDescent="0.2">
      <c r="B7" s="113" t="s">
        <v>78</v>
      </c>
      <c r="C7" s="115">
        <f>1.65*0.5*A2+C6</f>
        <v>10.208620059452695</v>
      </c>
    </row>
    <row r="9" spans="1:15" x14ac:dyDescent="0.2">
      <c r="M9" s="109" t="s">
        <v>79</v>
      </c>
      <c r="N9" s="116">
        <v>44420</v>
      </c>
    </row>
    <row r="10" spans="1:15" ht="15" x14ac:dyDescent="0.25">
      <c r="L10"/>
      <c r="M10" s="117">
        <f>( (7.22*7.22)+(15.4*15.4))</f>
        <v>289.28840000000002</v>
      </c>
      <c r="N10" s="117"/>
      <c r="O10" s="117"/>
    </row>
    <row r="11" spans="1:15" ht="15" x14ac:dyDescent="0.25">
      <c r="L11"/>
      <c r="M11" s="117">
        <f>SQRT(M10)</f>
        <v>17.008480237810787</v>
      </c>
      <c r="N11" s="117"/>
      <c r="O11" s="117"/>
    </row>
    <row r="12" spans="1:15" ht="15" x14ac:dyDescent="0.25">
      <c r="L12"/>
      <c r="M12" s="118">
        <f>0.25*M11</f>
        <v>4.2521200594526967</v>
      </c>
      <c r="N12" s="117"/>
      <c r="O12" s="117"/>
    </row>
    <row r="13" spans="1:15" ht="15" x14ac:dyDescent="0.25">
      <c r="L13"/>
      <c r="M13" s="117"/>
      <c r="N13" s="117"/>
      <c r="O13" s="117"/>
    </row>
    <row r="14" spans="1:15" ht="15" x14ac:dyDescent="0.25">
      <c r="L14"/>
      <c r="M14" s="117"/>
      <c r="N14" s="117"/>
      <c r="O14" s="117"/>
    </row>
    <row r="15" spans="1:15" ht="15" x14ac:dyDescent="0.25">
      <c r="L15"/>
      <c r="M15" s="117"/>
      <c r="N15" s="117"/>
      <c r="O15" s="117"/>
    </row>
    <row r="16" spans="1:15" ht="15" x14ac:dyDescent="0.25">
      <c r="L16"/>
      <c r="M16" s="117"/>
      <c r="N16" s="117"/>
      <c r="O16" s="117"/>
    </row>
    <row r="17" spans="1:15" ht="15" x14ac:dyDescent="0.25">
      <c r="L17"/>
      <c r="M17" s="117"/>
      <c r="N17" s="117"/>
      <c r="O17" s="117">
        <f>1.65*0.5*7.22</f>
        <v>5.9564999999999992</v>
      </c>
    </row>
    <row r="18" spans="1:15" ht="15" x14ac:dyDescent="0.25">
      <c r="L18"/>
      <c r="M18" s="117"/>
      <c r="N18" s="117" t="s">
        <v>80</v>
      </c>
      <c r="O18" s="118">
        <f>O17+4.25</f>
        <v>10.206499999999998</v>
      </c>
    </row>
    <row r="22" spans="1:15" x14ac:dyDescent="0.2">
      <c r="A22" s="113" t="s">
        <v>81</v>
      </c>
      <c r="C22" s="119" t="s">
        <v>82</v>
      </c>
    </row>
  </sheetData>
  <phoneticPr fontId="0" type="noConversion"/>
  <hyperlinks>
    <hyperlink ref="C22" r:id="rId1" xr:uid="{00000000-0004-0000-04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Krav 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2022-04-29T09:14:28Z</dcterms:modified>
</cp:coreProperties>
</file>