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F1DBDFF3-16A7-4B04-935F-744FD2D8F82B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Krav 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O17" i="2" l="1"/>
  <c r="O18" i="2" s="1"/>
  <c r="M10" i="2"/>
  <c r="C4" i="2"/>
  <c r="C6" i="2" s="1"/>
  <c r="C7" i="2" s="1"/>
  <c r="M11" i="2" l="1"/>
  <c r="M12" i="2" s="1"/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I115" i="1" l="1"/>
  <c r="I121" i="1" s="1"/>
  <c r="C115" i="1"/>
  <c r="C121" i="1" s="1"/>
  <c r="G115" i="1"/>
  <c r="G116" i="1" s="1"/>
  <c r="G117" i="1" s="1"/>
  <c r="E115" i="1"/>
  <c r="E116" i="1" s="1"/>
  <c r="E117" i="1" s="1"/>
  <c r="F115" i="1"/>
  <c r="F116" i="1" s="1"/>
  <c r="F117" i="1" s="1"/>
  <c r="H115" i="1"/>
  <c r="H120" i="1" s="1"/>
  <c r="B115" i="1"/>
  <c r="B120" i="1" s="1"/>
  <c r="D115" i="1"/>
  <c r="D114" i="1" s="1"/>
  <c r="J115" i="1"/>
  <c r="J119" i="1" s="1"/>
  <c r="F121" i="1"/>
  <c r="H118" i="1"/>
  <c r="J117" i="1"/>
  <c r="J114" i="1" l="1"/>
  <c r="J118" i="1"/>
  <c r="B114" i="1"/>
  <c r="I120" i="1"/>
  <c r="I116" i="1"/>
  <c r="I117" i="1" s="1"/>
  <c r="I114" i="1"/>
  <c r="I118" i="1"/>
  <c r="I119" i="1" s="1"/>
  <c r="H114" i="1"/>
  <c r="G120" i="1"/>
  <c r="G121" i="1"/>
  <c r="F118" i="1"/>
  <c r="F119" i="1" s="1"/>
  <c r="D120" i="1"/>
  <c r="C114" i="1"/>
  <c r="E118" i="1"/>
  <c r="E119" i="1" s="1"/>
  <c r="B118" i="1"/>
  <c r="B119" i="1" s="1"/>
  <c r="B121" i="1"/>
  <c r="G114" i="1"/>
  <c r="D116" i="1"/>
  <c r="D117" i="1" s="1"/>
  <c r="D121" i="1"/>
  <c r="B116" i="1"/>
  <c r="B117" i="1" s="1"/>
  <c r="G118" i="1"/>
  <c r="G119" i="1" s="1"/>
  <c r="H116" i="1"/>
  <c r="H117" i="1" s="1"/>
  <c r="H119" i="1" s="1"/>
  <c r="C120" i="1"/>
  <c r="E121" i="1"/>
  <c r="D118" i="1"/>
  <c r="E120" i="1"/>
  <c r="E114" i="1"/>
  <c r="C118" i="1"/>
  <c r="J120" i="1"/>
  <c r="J121" i="1"/>
  <c r="H121" i="1"/>
  <c r="F120" i="1"/>
  <c r="C116" i="1"/>
  <c r="C117" i="1" s="1"/>
  <c r="J116" i="1"/>
  <c r="F114" i="1"/>
  <c r="C119" i="1" l="1"/>
  <c r="D119" i="1"/>
</calcChain>
</file>

<file path=xl/sharedStrings.xml><?xml version="1.0" encoding="utf-8"?>
<sst xmlns="http://schemas.openxmlformats.org/spreadsheetml/2006/main" count="132" uniqueCount="111">
  <si>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</si>
  <si>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</si>
  <si>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</si>
  <si>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</si>
  <si>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</si>
  <si>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</si>
  <si>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</si>
  <si>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</si>
  <si>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</si>
  <si>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</si>
  <si>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</si>
  <si>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</si>
  <si>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</si>
  <si>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</si>
  <si>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</si>
  <si>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</si>
  <si>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</si>
  <si>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</si>
  <si>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</si>
  <si>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</si>
  <si>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</si>
  <si>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</si>
  <si>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</si>
  <si>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</si>
  <si>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</si>
  <si>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</si>
  <si>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</si>
  <si>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</si>
  <si>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</si>
  <si>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</si>
  <si>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</si>
  <si>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</si>
  <si>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</si>
  <si>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</si>
  <si>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</si>
  <si>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</si>
  <si>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</si>
  <si>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</si>
  <si>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</si>
  <si>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</si>
  <si>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</si>
  <si>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</si>
  <si>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</si>
  <si>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</si>
  <si>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</si>
  <si>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</si>
  <si>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</si>
  <si>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</si>
  <si>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</si>
  <si>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</si>
  <si>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</si>
  <si>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</si>
  <si>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</si>
  <si>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</si>
  <si>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</si>
  <si>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</si>
  <si>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</si>
  <si>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</si>
  <si>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</si>
  <si>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</si>
  <si>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</si>
  <si>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</si>
  <si>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</si>
  <si>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analysering (min/timer/dager/uker)</t>
  </si>
  <si>
    <t>Spesielle betingelser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</si>
  <si>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</si>
  <si>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</si>
  <si>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</si>
  <si>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</si>
  <si>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</si>
  <si>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Legge inn:</t>
  </si>
  <si>
    <t>CVi</t>
  </si>
  <si>
    <t>CVg</t>
  </si>
  <si>
    <t>Prosent</t>
  </si>
  <si>
    <t>ROT av (CVi2 + CVg2)</t>
  </si>
  <si>
    <t>I &lt;</t>
  </si>
  <si>
    <t>B &lt;</t>
  </si>
  <si>
    <t>TE&lt;</t>
  </si>
  <si>
    <t xml:space="preserve">Utregnet </t>
  </si>
  <si>
    <t>TE</t>
  </si>
  <si>
    <t>Kopi fra EFLM database 210811</t>
  </si>
  <si>
    <t>K2EDTA</t>
  </si>
  <si>
    <t>Sysmex XN, instrument XN5 (masterinstrument)</t>
  </si>
  <si>
    <t>Fluorescens flowcytometri</t>
  </si>
  <si>
    <t>x</t>
  </si>
  <si>
    <t>21.01.2020 - 24.01.2020</t>
  </si>
  <si>
    <t>Betingelse 6</t>
  </si>
  <si>
    <t>Betingelse 7</t>
  </si>
  <si>
    <t>Manuell utregningsmetode:</t>
  </si>
  <si>
    <t>B:</t>
  </si>
  <si>
    <t xml:space="preserve">Leukocytter i kjøleskap </t>
  </si>
  <si>
    <t xml:space="preserve"> </t>
  </si>
  <si>
    <t>EFLM Biological Variation</t>
  </si>
  <si>
    <t>Avdeling for medisinsk biokjemi, Stavanger universitetssjukehus</t>
  </si>
  <si>
    <t xml:space="preserve">Oppbevaring i kjøleskap fram til analysering. </t>
  </si>
  <si>
    <t>Deretter blanding 5 min. og 30 min. temperering.</t>
  </si>
  <si>
    <t>Solveig Apeland, solveig.apeland@sus.no, 94170388</t>
  </si>
  <si>
    <t xml:space="preserve">17.11.2021 Solveig Apeland (Fagbioingeniør hematologi) og Øyvind Skadberg (avdelingsoverlege). </t>
  </si>
  <si>
    <t>Cellpack DCL, Lysercell WNR, Fluorocell WNR fra Sysmex.</t>
  </si>
  <si>
    <r>
      <t>Leukocytter *10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>/L</t>
    </r>
  </si>
  <si>
    <t>Leukocytter *10^9/L</t>
  </si>
  <si>
    <t>Batch-metode er brukt til testing av holdbarheten på hematologiske prøver, men denne er modifisert da hematologiske prøver må analyseres i ferskt materiale:</t>
  </si>
  <si>
    <t xml:space="preserve">Hver batch ble tatt ut av kjøleskap, blandet 5 min og romtemperert 30 min før analysering. </t>
  </si>
  <si>
    <t>Denne modifiserte batch-metoden er vurdert som god nok da Sysmex XN-instrumentene er svært stabile</t>
  </si>
  <si>
    <t>og dag-til-dag variasjon er minimal. Alle prøvene er analysert på samme instrument.</t>
  </si>
  <si>
    <t>Alle enkeltindivider (blå punkter) ligger innenfor kravene for tillatt totalfeil (blå linjer), foruten ett punkt, fram til og med 60 timer.</t>
  </si>
  <si>
    <t xml:space="preserve">Alle gjennomsnitt med konfidensintervall (røde punkter) ligger innenfor kravene for tillatt bias(røde linjer) til og med 60 timer. </t>
  </si>
  <si>
    <t xml:space="preserve">Leukocytter er i vårt forsøk, under optimale forutsetninger (oppbevart i kjøleskap fram til analysering) holdbar opp til 60 timer. </t>
  </si>
  <si>
    <t xml:space="preserve">CVi og CVg er basert på data fra EFLM (Se arkfane "krav"). Tallene er hentet fra Coskun A, 2018, Clin Chem Lab Med, , , </t>
  </si>
  <si>
    <t xml:space="preserve">Within-subject and between-subject biological variation estimates of 21 hematological parameters in 30 healthy subjects. </t>
  </si>
  <si>
    <t xml:space="preserve">Alle prøvene er tatt samtidig og oppbevart i kjøleskap fram til analysering. Det er 1 prøve per person  per oppbevaringstid.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</si>
</sst>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2" fillId="0" borderId="0"/>
  </cellStyleXfs>
  <cellXfs count="149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2" fillId="4" borderId="0" xfId="0" applyFont="1" applyFill="1"/>
    <xf numFmtId="0" fontId="13" fillId="5" borderId="24" xfId="0" applyFont="1" applyFill="1" applyBorder="1"/>
    <xf numFmtId="0" fontId="14" fillId="5" borderId="24" xfId="0" applyFont="1" applyFill="1" applyBorder="1"/>
    <xf numFmtId="0" fontId="15" fillId="4" borderId="0" xfId="0" applyFont="1" applyFill="1"/>
    <xf numFmtId="0" fontId="16" fillId="4" borderId="0" xfId="0" applyFont="1" applyFill="1"/>
    <xf numFmtId="0" fontId="15" fillId="5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5" borderId="24" xfId="0" applyFont="1" applyFill="1" applyBorder="1"/>
    <xf numFmtId="0" fontId="18" fillId="4" borderId="0" xfId="0" applyFont="1" applyFill="1" applyBorder="1"/>
    <xf numFmtId="0" fontId="18" fillId="5" borderId="24" xfId="0" applyFont="1" applyFill="1" applyBorder="1" applyAlignment="1">
      <alignment horizontal="center"/>
    </xf>
    <xf numFmtId="0" fontId="18" fillId="6" borderId="24" xfId="0" applyFont="1" applyFill="1" applyBorder="1"/>
    <xf numFmtId="0" fontId="18" fillId="6" borderId="25" xfId="0" applyFont="1" applyFill="1" applyBorder="1" applyAlignment="1"/>
    <xf numFmtId="0" fontId="18" fillId="6" borderId="27" xfId="0" applyFont="1" applyFill="1" applyBorder="1" applyAlignment="1"/>
    <xf numFmtId="0" fontId="18" fillId="6" borderId="25" xfId="0" applyFont="1" applyFill="1" applyBorder="1"/>
    <xf numFmtId="0" fontId="18" fillId="6" borderId="26" xfId="0" applyFont="1" applyFill="1" applyBorder="1"/>
    <xf numFmtId="0" fontId="18" fillId="6" borderId="27" xfId="0" applyFont="1" applyFill="1" applyBorder="1"/>
    <xf numFmtId="0" fontId="19" fillId="6" borderId="24" xfId="0" applyFont="1" applyFill="1" applyBorder="1"/>
    <xf numFmtId="0" fontId="18" fillId="6" borderId="29" xfId="0" applyFont="1" applyFill="1" applyBorder="1"/>
    <xf numFmtId="0" fontId="18" fillId="5" borderId="29" xfId="0" applyFont="1" applyFill="1" applyBorder="1"/>
    <xf numFmtId="0" fontId="18" fillId="6" borderId="30" xfId="0" applyFont="1" applyFill="1" applyBorder="1"/>
    <xf numFmtId="0" fontId="18" fillId="6" borderId="31" xfId="0" applyFont="1" applyFill="1" applyBorder="1"/>
    <xf numFmtId="0" fontId="18" fillId="6" borderId="32" xfId="0" applyFont="1" applyFill="1" applyBorder="1"/>
    <xf numFmtId="0" fontId="18" fillId="6" borderId="23" xfId="0" applyFont="1" applyFill="1" applyBorder="1"/>
    <xf numFmtId="0" fontId="18" fillId="5" borderId="33" xfId="0" applyFont="1" applyFill="1" applyBorder="1"/>
    <xf numFmtId="0" fontId="18" fillId="6" borderId="34" xfId="0" applyFont="1" applyFill="1" applyBorder="1"/>
    <xf numFmtId="0" fontId="18" fillId="5" borderId="35" xfId="0" applyFont="1" applyFill="1" applyBorder="1"/>
    <xf numFmtId="0" fontId="18" fillId="5" borderId="36" xfId="0" applyFont="1" applyFill="1" applyBorder="1"/>
    <xf numFmtId="0" fontId="18" fillId="6" borderId="37" xfId="0" applyFont="1" applyFill="1" applyBorder="1"/>
    <xf numFmtId="0" fontId="12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0" fillId="4" borderId="0" xfId="0" applyFont="1" applyFill="1"/>
    <xf numFmtId="0" fontId="20" fillId="5" borderId="44" xfId="0" applyFont="1" applyFill="1" applyBorder="1"/>
    <xf numFmtId="0" fontId="22" fillId="0" borderId="0" xfId="2"/>
    <xf numFmtId="0" fontId="22" fillId="0" borderId="0" xfId="2" applyAlignment="1">
      <alignment horizontal="center"/>
    </xf>
    <xf numFmtId="0" fontId="22" fillId="7" borderId="0" xfId="2" applyFill="1"/>
    <xf numFmtId="0" fontId="8" fillId="0" borderId="0" xfId="2" applyFont="1" applyAlignment="1">
      <alignment horizontal="center"/>
    </xf>
    <xf numFmtId="0" fontId="8" fillId="0" borderId="0" xfId="2" applyFont="1"/>
    <xf numFmtId="2" fontId="22" fillId="0" borderId="0" xfId="2" applyNumberFormat="1" applyAlignment="1">
      <alignment horizontal="center"/>
    </xf>
    <xf numFmtId="2" fontId="22" fillId="8" borderId="0" xfId="2" applyNumberFormat="1" applyFill="1" applyAlignment="1">
      <alignment horizontal="center"/>
    </xf>
    <xf numFmtId="14" fontId="22" fillId="0" borderId="0" xfId="2" applyNumberFormat="1"/>
    <xf numFmtId="0" fontId="23" fillId="0" borderId="0" xfId="0" applyFont="1"/>
    <xf numFmtId="0" fontId="23" fillId="9" borderId="0" xfId="0" applyFont="1" applyFill="1"/>
    <xf numFmtId="0" fontId="3" fillId="0" borderId="0" xfId="1" applyAlignment="1" applyProtection="1"/>
    <xf numFmtId="49" fontId="0" fillId="0" borderId="24" xfId="0" applyNumberFormat="1" applyBorder="1"/>
    <xf numFmtId="49" fontId="0" fillId="5" borderId="24" xfId="0" applyNumberFormat="1" applyFill="1" applyBorder="1"/>
    <xf numFmtId="0" fontId="0" fillId="0" borderId="0" xfId="2" applyFont="1"/>
    <xf numFmtId="0" fontId="2" fillId="0" borderId="0" xfId="0" applyFont="1"/>
    <xf numFmtId="0" fontId="21" fillId="4" borderId="0" xfId="0" applyFont="1" applyFill="1" applyAlignment="1">
      <alignment horizontal="center"/>
    </xf>
    <xf numFmtId="17" fontId="0" fillId="5" borderId="25" xfId="0" applyNumberForma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8" fillId="5" borderId="25" xfId="0" applyFon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Data!$B$8:$J$8</c:f>
              <c:numCache>
                <c:formatCode>@</c:formatCode>
                <c:ptCount val="9"/>
                <c:pt idx="0">
                  <c:v>4.2300000000000004</c:v>
                </c:pt>
                <c:pt idx="1">
                  <c:v>4.3600000000000003</c:v>
                </c:pt>
                <c:pt idx="2">
                  <c:v>4.49</c:v>
                </c:pt>
                <c:pt idx="3">
                  <c:v>4.2699999999999996</c:v>
                </c:pt>
                <c:pt idx="4">
                  <c:v>4.42</c:v>
                </c:pt>
                <c:pt idx="5">
                  <c:v>4.28</c:v>
                </c:pt>
                <c:pt idx="6">
                  <c:v>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Data!$B$9:$J$9</c:f>
              <c:numCache>
                <c:formatCode>@</c:formatCode>
                <c:ptCount val="9"/>
                <c:pt idx="0">
                  <c:v>7.24</c:v>
                </c:pt>
                <c:pt idx="1">
                  <c:v>7.06</c:v>
                </c:pt>
                <c:pt idx="2">
                  <c:v>7.13</c:v>
                </c:pt>
                <c:pt idx="3">
                  <c:v>7.09</c:v>
                </c:pt>
                <c:pt idx="4">
                  <c:v>7.21</c:v>
                </c:pt>
                <c:pt idx="5">
                  <c:v>7.04</c:v>
                </c:pt>
                <c:pt idx="6">
                  <c:v>6.37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Data!$B$10:$J$10</c:f>
              <c:numCache>
                <c:formatCode>@</c:formatCode>
                <c:ptCount val="9"/>
                <c:pt idx="0">
                  <c:v>8.15</c:v>
                </c:pt>
                <c:pt idx="1">
                  <c:v>8.61</c:v>
                </c:pt>
                <c:pt idx="2">
                  <c:v>8.58</c:v>
                </c:pt>
                <c:pt idx="3">
                  <c:v>8.27</c:v>
                </c:pt>
                <c:pt idx="4">
                  <c:v>8.4</c:v>
                </c:pt>
                <c:pt idx="5">
                  <c:v>8.27</c:v>
                </c:pt>
                <c:pt idx="6">
                  <c:v>6.58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Data!$B$11:$J$11</c:f>
              <c:numCache>
                <c:formatCode>@</c:formatCode>
                <c:ptCount val="9"/>
                <c:pt idx="0">
                  <c:v>4.63</c:v>
                </c:pt>
                <c:pt idx="1">
                  <c:v>4.82</c:v>
                </c:pt>
                <c:pt idx="2">
                  <c:v>4.6100000000000003</c:v>
                </c:pt>
                <c:pt idx="3">
                  <c:v>4.87</c:v>
                </c:pt>
                <c:pt idx="4">
                  <c:v>4.68</c:v>
                </c:pt>
                <c:pt idx="5">
                  <c:v>4.6399999999999997</c:v>
                </c:pt>
                <c:pt idx="6">
                  <c:v>4.4400000000000004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Data!$B$12:$J$12</c:f>
              <c:numCache>
                <c:formatCode>@</c:formatCode>
                <c:ptCount val="9"/>
                <c:pt idx="0">
                  <c:v>6.33</c:v>
                </c:pt>
                <c:pt idx="1">
                  <c:v>6.25</c:v>
                </c:pt>
                <c:pt idx="2">
                  <c:v>6.69</c:v>
                </c:pt>
                <c:pt idx="3">
                  <c:v>6.52</c:v>
                </c:pt>
                <c:pt idx="4">
                  <c:v>6.45</c:v>
                </c:pt>
                <c:pt idx="5">
                  <c:v>5.88</c:v>
                </c:pt>
                <c:pt idx="6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Data!$B$13:$J$13</c:f>
              <c:numCache>
                <c:formatCode>@</c:formatCode>
                <c:ptCount val="9"/>
                <c:pt idx="0">
                  <c:v>4.49</c:v>
                </c:pt>
                <c:pt idx="1">
                  <c:v>4.6399999999999997</c:v>
                </c:pt>
                <c:pt idx="2">
                  <c:v>4.37</c:v>
                </c:pt>
                <c:pt idx="3">
                  <c:v>4.46</c:v>
                </c:pt>
                <c:pt idx="4">
                  <c:v>4.28</c:v>
                </c:pt>
                <c:pt idx="5">
                  <c:v>3.46</c:v>
                </c:pt>
                <c:pt idx="6">
                  <c:v>2.38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Data!$B$14:$J$14</c:f>
              <c:numCache>
                <c:formatCode>@</c:formatCode>
                <c:ptCount val="9"/>
                <c:pt idx="0">
                  <c:v>7.96</c:v>
                </c:pt>
                <c:pt idx="1">
                  <c:v>8.01</c:v>
                </c:pt>
                <c:pt idx="2">
                  <c:v>8.4499999999999993</c:v>
                </c:pt>
                <c:pt idx="3">
                  <c:v>8</c:v>
                </c:pt>
                <c:pt idx="4">
                  <c:v>8.32</c:v>
                </c:pt>
                <c:pt idx="5">
                  <c:v>8.75</c:v>
                </c:pt>
                <c:pt idx="6">
                  <c:v>8.27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Data!$B$15:$J$15</c:f>
              <c:numCache>
                <c:formatCode>@</c:formatCode>
                <c:ptCount val="9"/>
                <c:pt idx="0">
                  <c:v>4.45</c:v>
                </c:pt>
                <c:pt idx="1">
                  <c:v>4.47</c:v>
                </c:pt>
                <c:pt idx="2">
                  <c:v>4.51</c:v>
                </c:pt>
                <c:pt idx="3">
                  <c:v>4.2699999999999996</c:v>
                </c:pt>
                <c:pt idx="4">
                  <c:v>4.2</c:v>
                </c:pt>
                <c:pt idx="5">
                  <c:v>4.21</c:v>
                </c:pt>
                <c:pt idx="6">
                  <c:v>4.32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Data!$B$16:$J$16</c:f>
              <c:numCache>
                <c:formatCode>@</c:formatCode>
                <c:ptCount val="9"/>
                <c:pt idx="0">
                  <c:v>10.199999999999999</c:v>
                </c:pt>
                <c:pt idx="1">
                  <c:v>10.75</c:v>
                </c:pt>
                <c:pt idx="2">
                  <c:v>10.29</c:v>
                </c:pt>
                <c:pt idx="3">
                  <c:v>10.11</c:v>
                </c:pt>
                <c:pt idx="4">
                  <c:v>10.62</c:v>
                </c:pt>
                <c:pt idx="5">
                  <c:v>10.02</c:v>
                </c:pt>
                <c:pt idx="6">
                  <c:v>8.0399999999999991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Data!$B$17:$J$17</c:f>
              <c:numCache>
                <c:formatCode>@</c:formatCode>
                <c:ptCount val="9"/>
                <c:pt idx="0">
                  <c:v>9.1</c:v>
                </c:pt>
                <c:pt idx="1">
                  <c:v>9.27</c:v>
                </c:pt>
                <c:pt idx="2">
                  <c:v>9.1</c:v>
                </c:pt>
                <c:pt idx="3">
                  <c:v>9.3800000000000008</c:v>
                </c:pt>
                <c:pt idx="4">
                  <c:v>9.6199999999999992</c:v>
                </c:pt>
                <c:pt idx="5">
                  <c:v>9.31</c:v>
                </c:pt>
                <c:pt idx="6">
                  <c:v>9.3000000000000007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Data!$B$18:$J$18</c:f>
              <c:numCache>
                <c:formatCode>@</c:formatCode>
                <c:ptCount val="9"/>
                <c:pt idx="0">
                  <c:v>7.96</c:v>
                </c:pt>
                <c:pt idx="1">
                  <c:v>7.88</c:v>
                </c:pt>
                <c:pt idx="2">
                  <c:v>7.83</c:v>
                </c:pt>
                <c:pt idx="3">
                  <c:v>7.88</c:v>
                </c:pt>
                <c:pt idx="4">
                  <c:v>7.74</c:v>
                </c:pt>
                <c:pt idx="5">
                  <c:v>7.99</c:v>
                </c:pt>
                <c:pt idx="6">
                  <c:v>7.76</c:v>
                </c:pt>
                <c:pt idx="7">
                  <c:v>6.94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Data!$B$19:$J$19</c:f>
              <c:numCache>
                <c:formatCode>@</c:formatCode>
                <c:ptCount val="9"/>
                <c:pt idx="0">
                  <c:v>6.12</c:v>
                </c:pt>
                <c:pt idx="1">
                  <c:v>5.98</c:v>
                </c:pt>
                <c:pt idx="2">
                  <c:v>5.9</c:v>
                </c:pt>
                <c:pt idx="3">
                  <c:v>5.94</c:v>
                </c:pt>
                <c:pt idx="4">
                  <c:v>5.99</c:v>
                </c:pt>
                <c:pt idx="5">
                  <c:v>6.01</c:v>
                </c:pt>
                <c:pt idx="6">
                  <c:v>5.88</c:v>
                </c:pt>
                <c:pt idx="7">
                  <c:v>5.95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Data!$B$20:$J$20</c:f>
              <c:numCache>
                <c:formatCode>@</c:formatCode>
                <c:ptCount val="9"/>
                <c:pt idx="0">
                  <c:v>6.99</c:v>
                </c:pt>
                <c:pt idx="1">
                  <c:v>6.77</c:v>
                </c:pt>
                <c:pt idx="2">
                  <c:v>6.52</c:v>
                </c:pt>
                <c:pt idx="3">
                  <c:v>6.39</c:v>
                </c:pt>
                <c:pt idx="4">
                  <c:v>6.65</c:v>
                </c:pt>
                <c:pt idx="5">
                  <c:v>7.24</c:v>
                </c:pt>
                <c:pt idx="6">
                  <c:v>6.32</c:v>
                </c:pt>
                <c:pt idx="7">
                  <c:v>6.04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Data!$B$21:$J$21</c:f>
              <c:numCache>
                <c:formatCode>@</c:formatCode>
                <c:ptCount val="9"/>
                <c:pt idx="0">
                  <c:v>5.8</c:v>
                </c:pt>
                <c:pt idx="1">
                  <c:v>5.77</c:v>
                </c:pt>
                <c:pt idx="2">
                  <c:v>5.74</c:v>
                </c:pt>
                <c:pt idx="3">
                  <c:v>5.71</c:v>
                </c:pt>
                <c:pt idx="4">
                  <c:v>5.65</c:v>
                </c:pt>
                <c:pt idx="5">
                  <c:v>5.78</c:v>
                </c:pt>
                <c:pt idx="6">
                  <c:v>5.61</c:v>
                </c:pt>
                <c:pt idx="7">
                  <c:v>5.51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Data!$B$22:$J$22</c:f>
              <c:numCache>
                <c:formatCode>@</c:formatCode>
                <c:ptCount val="9"/>
                <c:pt idx="0">
                  <c:v>4.9400000000000004</c:v>
                </c:pt>
                <c:pt idx="1">
                  <c:v>5.0599999999999996</c:v>
                </c:pt>
                <c:pt idx="2">
                  <c:v>5.04</c:v>
                </c:pt>
                <c:pt idx="3">
                  <c:v>5.19</c:v>
                </c:pt>
                <c:pt idx="4">
                  <c:v>5.17</c:v>
                </c:pt>
                <c:pt idx="5">
                  <c:v>5.0199999999999996</c:v>
                </c:pt>
                <c:pt idx="6">
                  <c:v>5.2</c:v>
                </c:pt>
                <c:pt idx="7">
                  <c:v>5.0199999999999996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Data!$B$23:$J$23</c:f>
              <c:numCache>
                <c:formatCode>@</c:formatCode>
                <c:ptCount val="9"/>
                <c:pt idx="0">
                  <c:v>7.44</c:v>
                </c:pt>
                <c:pt idx="1">
                  <c:v>7.76</c:v>
                </c:pt>
                <c:pt idx="2">
                  <c:v>7.66</c:v>
                </c:pt>
                <c:pt idx="3">
                  <c:v>7.83</c:v>
                </c:pt>
                <c:pt idx="4">
                  <c:v>7.6</c:v>
                </c:pt>
                <c:pt idx="5">
                  <c:v>7.88</c:v>
                </c:pt>
                <c:pt idx="6">
                  <c:v>7.76</c:v>
                </c:pt>
                <c:pt idx="7">
                  <c:v>7.26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Data!$B$24:$J$24</c:f>
              <c:numCache>
                <c:formatCode>@</c:formatCode>
                <c:ptCount val="9"/>
                <c:pt idx="0">
                  <c:v>4.88</c:v>
                </c:pt>
                <c:pt idx="1">
                  <c:v>5.0199999999999996</c:v>
                </c:pt>
                <c:pt idx="2">
                  <c:v>4.88</c:v>
                </c:pt>
                <c:pt idx="3">
                  <c:v>5.0999999999999996</c:v>
                </c:pt>
                <c:pt idx="4">
                  <c:v>5.24</c:v>
                </c:pt>
                <c:pt idx="5">
                  <c:v>5.12</c:v>
                </c:pt>
                <c:pt idx="6">
                  <c:v>5.0199999999999996</c:v>
                </c:pt>
                <c:pt idx="7">
                  <c:v>4.8899999999999997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Data!$B$25:$J$25</c:f>
              <c:numCache>
                <c:formatCode>@</c:formatCode>
                <c:ptCount val="9"/>
                <c:pt idx="0">
                  <c:v>5.66</c:v>
                </c:pt>
                <c:pt idx="1">
                  <c:v>5.77</c:v>
                </c:pt>
                <c:pt idx="2">
                  <c:v>5.82</c:v>
                </c:pt>
                <c:pt idx="3">
                  <c:v>5.72</c:v>
                </c:pt>
                <c:pt idx="4">
                  <c:v>5.47</c:v>
                </c:pt>
                <c:pt idx="5">
                  <c:v>5.91</c:v>
                </c:pt>
                <c:pt idx="6">
                  <c:v>5.64</c:v>
                </c:pt>
                <c:pt idx="7">
                  <c:v>5.78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Data!$B$26:$J$26</c:f>
              <c:numCache>
                <c:formatCode>@</c:formatCode>
                <c:ptCount val="9"/>
                <c:pt idx="0">
                  <c:v>5.53</c:v>
                </c:pt>
                <c:pt idx="1">
                  <c:v>5.45</c:v>
                </c:pt>
                <c:pt idx="2">
                  <c:v>5.47</c:v>
                </c:pt>
                <c:pt idx="3">
                  <c:v>5.34</c:v>
                </c:pt>
                <c:pt idx="4">
                  <c:v>5.42</c:v>
                </c:pt>
                <c:pt idx="5">
                  <c:v>5.21</c:v>
                </c:pt>
                <c:pt idx="6">
                  <c:v>5.68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Data!$B$27:$J$27</c:f>
              <c:numCache>
                <c:formatCode>@</c:formatCode>
                <c:ptCount val="9"/>
                <c:pt idx="0">
                  <c:v>5.15</c:v>
                </c:pt>
                <c:pt idx="1">
                  <c:v>4.9800000000000004</c:v>
                </c:pt>
                <c:pt idx="2">
                  <c:v>5.31</c:v>
                </c:pt>
                <c:pt idx="3">
                  <c:v>5.13</c:v>
                </c:pt>
                <c:pt idx="4">
                  <c:v>5.38</c:v>
                </c:pt>
                <c:pt idx="5">
                  <c:v>5.28</c:v>
                </c:pt>
                <c:pt idx="6">
                  <c:v>5.26</c:v>
                </c:pt>
                <c:pt idx="7">
                  <c:v>5.03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2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103.07328605200945</c:v>
                </c:pt>
                <c:pt idx="2">
                  <c:v>106.1465721040189</c:v>
                </c:pt>
                <c:pt idx="3">
                  <c:v>100.94562647754135</c:v>
                </c:pt>
                <c:pt idx="4">
                  <c:v>104.49172576832152</c:v>
                </c:pt>
                <c:pt idx="5">
                  <c:v>101.1820330969267</c:v>
                </c:pt>
                <c:pt idx="6">
                  <c:v>101.65484633569739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97.513812154696126</c:v>
                </c:pt>
                <c:pt idx="2">
                  <c:v>98.480662983425418</c:v>
                </c:pt>
                <c:pt idx="3">
                  <c:v>97.9281767955801</c:v>
                </c:pt>
                <c:pt idx="4">
                  <c:v>99.585635359116026</c:v>
                </c:pt>
                <c:pt idx="5">
                  <c:v>97.237569060773481</c:v>
                </c:pt>
                <c:pt idx="6">
                  <c:v>87.983425414364632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105.64417177914109</c:v>
                </c:pt>
                <c:pt idx="2">
                  <c:v>105.27607361963189</c:v>
                </c:pt>
                <c:pt idx="3">
                  <c:v>101.47239263803681</c:v>
                </c:pt>
                <c:pt idx="4">
                  <c:v>103.06748466257669</c:v>
                </c:pt>
                <c:pt idx="5">
                  <c:v>101.47239263803681</c:v>
                </c:pt>
                <c:pt idx="6">
                  <c:v>80.736196319018404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104.10367170626351</c:v>
                </c:pt>
                <c:pt idx="2">
                  <c:v>99.568034557235435</c:v>
                </c:pt>
                <c:pt idx="3">
                  <c:v>105.18358531317496</c:v>
                </c:pt>
                <c:pt idx="4">
                  <c:v>101.07991360691145</c:v>
                </c:pt>
                <c:pt idx="5">
                  <c:v>100.21598272138228</c:v>
                </c:pt>
                <c:pt idx="6">
                  <c:v>95.896328293736516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98.736176935229068</c:v>
                </c:pt>
                <c:pt idx="2">
                  <c:v>105.68720379146922</c:v>
                </c:pt>
                <c:pt idx="3">
                  <c:v>103.00157977883096</c:v>
                </c:pt>
                <c:pt idx="4">
                  <c:v>101.89573459715639</c:v>
                </c:pt>
                <c:pt idx="5">
                  <c:v>92.890995260663502</c:v>
                </c:pt>
                <c:pt idx="6">
                  <c:v>75.039494470774088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103.34075723830733</c:v>
                </c:pt>
                <c:pt idx="2">
                  <c:v>97.327394209354125</c:v>
                </c:pt>
                <c:pt idx="3">
                  <c:v>99.331848552338514</c:v>
                </c:pt>
                <c:pt idx="4">
                  <c:v>95.322939866369722</c:v>
                </c:pt>
                <c:pt idx="5">
                  <c:v>77.060133630289528</c:v>
                </c:pt>
                <c:pt idx="6">
                  <c:v>53.006681514476604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100.62814070351757</c:v>
                </c:pt>
                <c:pt idx="2">
                  <c:v>106.15577889447236</c:v>
                </c:pt>
                <c:pt idx="3">
                  <c:v>100.50251256281406</c:v>
                </c:pt>
                <c:pt idx="4">
                  <c:v>104.52261306532664</c:v>
                </c:pt>
                <c:pt idx="5">
                  <c:v>109.92462311557789</c:v>
                </c:pt>
                <c:pt idx="6">
                  <c:v>103.89447236180904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100.44943820224719</c:v>
                </c:pt>
                <c:pt idx="2">
                  <c:v>101.34831460674157</c:v>
                </c:pt>
                <c:pt idx="3">
                  <c:v>95.955056179775269</c:v>
                </c:pt>
                <c:pt idx="4">
                  <c:v>94.382022471910105</c:v>
                </c:pt>
                <c:pt idx="5">
                  <c:v>94.606741573033702</c:v>
                </c:pt>
                <c:pt idx="6">
                  <c:v>97.078651685393254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105.3921568627451</c:v>
                </c:pt>
                <c:pt idx="2">
                  <c:v>100.88235294117646</c:v>
                </c:pt>
                <c:pt idx="3">
                  <c:v>99.117647058823536</c:v>
                </c:pt>
                <c:pt idx="4">
                  <c:v>104.11764705882354</c:v>
                </c:pt>
                <c:pt idx="5">
                  <c:v>98.235294117647072</c:v>
                </c:pt>
                <c:pt idx="6">
                  <c:v>78.82352941176471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101.86813186813185</c:v>
                </c:pt>
                <c:pt idx="2">
                  <c:v>100</c:v>
                </c:pt>
                <c:pt idx="3">
                  <c:v>103.07692307692309</c:v>
                </c:pt>
                <c:pt idx="4">
                  <c:v>105.71428571428572</c:v>
                </c:pt>
                <c:pt idx="5">
                  <c:v>102.30769230769232</c:v>
                </c:pt>
                <c:pt idx="6">
                  <c:v>102.19780219780222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98.994974874371849</c:v>
                </c:pt>
                <c:pt idx="2">
                  <c:v>98.366834170854275</c:v>
                </c:pt>
                <c:pt idx="3">
                  <c:v>98.994974874371849</c:v>
                </c:pt>
                <c:pt idx="4">
                  <c:v>97.236180904522612</c:v>
                </c:pt>
                <c:pt idx="5">
                  <c:v>100.37688442211055</c:v>
                </c:pt>
                <c:pt idx="6">
                  <c:v>97.48743718592965</c:v>
                </c:pt>
                <c:pt idx="7">
                  <c:v>87.185929648241213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97.71241830065361</c:v>
                </c:pt>
                <c:pt idx="2">
                  <c:v>96.40522875816994</c:v>
                </c:pt>
                <c:pt idx="3">
                  <c:v>97.058823529411768</c:v>
                </c:pt>
                <c:pt idx="4">
                  <c:v>97.875816993464042</c:v>
                </c:pt>
                <c:pt idx="5">
                  <c:v>98.202614379084963</c:v>
                </c:pt>
                <c:pt idx="6">
                  <c:v>96.078431372549005</c:v>
                </c:pt>
                <c:pt idx="7">
                  <c:v>97.222222222222214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96.852646638054352</c:v>
                </c:pt>
                <c:pt idx="2">
                  <c:v>93.276108726752497</c:v>
                </c:pt>
                <c:pt idx="3">
                  <c:v>91.41630901287553</c:v>
                </c:pt>
                <c:pt idx="4">
                  <c:v>95.135908440629464</c:v>
                </c:pt>
                <c:pt idx="5">
                  <c:v>103.57653791130186</c:v>
                </c:pt>
                <c:pt idx="6">
                  <c:v>90.414878397711021</c:v>
                </c:pt>
                <c:pt idx="7">
                  <c:v>86.40915593705293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99.482758620689651</c:v>
                </c:pt>
                <c:pt idx="2">
                  <c:v>98.965517241379317</c:v>
                </c:pt>
                <c:pt idx="3">
                  <c:v>98.448275862068968</c:v>
                </c:pt>
                <c:pt idx="4">
                  <c:v>97.413793103448285</c:v>
                </c:pt>
                <c:pt idx="5">
                  <c:v>99.65517241379311</c:v>
                </c:pt>
                <c:pt idx="6">
                  <c:v>96.724137931034491</c:v>
                </c:pt>
                <c:pt idx="7">
                  <c:v>95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102.42914979757083</c:v>
                </c:pt>
                <c:pt idx="2">
                  <c:v>102.0242914979757</c:v>
                </c:pt>
                <c:pt idx="3">
                  <c:v>105.06072874493928</c:v>
                </c:pt>
                <c:pt idx="4">
                  <c:v>104.65587044534412</c:v>
                </c:pt>
                <c:pt idx="5">
                  <c:v>101.61943319838056</c:v>
                </c:pt>
                <c:pt idx="6">
                  <c:v>105.26315789473684</c:v>
                </c:pt>
                <c:pt idx="7">
                  <c:v>101.61943319838056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104.3010752688172</c:v>
                </c:pt>
                <c:pt idx="2">
                  <c:v>102.95698924731182</c:v>
                </c:pt>
                <c:pt idx="3">
                  <c:v>105.24193548387098</c:v>
                </c:pt>
                <c:pt idx="4">
                  <c:v>102.15053763440861</c:v>
                </c:pt>
                <c:pt idx="5">
                  <c:v>105.91397849462365</c:v>
                </c:pt>
                <c:pt idx="6">
                  <c:v>104.3010752688172</c:v>
                </c:pt>
                <c:pt idx="7">
                  <c:v>97.58064516129032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102.86885245901638</c:v>
                </c:pt>
                <c:pt idx="2">
                  <c:v>100</c:v>
                </c:pt>
                <c:pt idx="3">
                  <c:v>104.50819672131146</c:v>
                </c:pt>
                <c:pt idx="4">
                  <c:v>107.37704918032787</c:v>
                </c:pt>
                <c:pt idx="5">
                  <c:v>104.91803278688525</c:v>
                </c:pt>
                <c:pt idx="6">
                  <c:v>102.86885245901638</c:v>
                </c:pt>
                <c:pt idx="7">
                  <c:v>100.20491803278688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101.94346289752649</c:v>
                </c:pt>
                <c:pt idx="2">
                  <c:v>102.8268551236749</c:v>
                </c:pt>
                <c:pt idx="3">
                  <c:v>101.06007067137807</c:v>
                </c:pt>
                <c:pt idx="4">
                  <c:v>96.643109540636047</c:v>
                </c:pt>
                <c:pt idx="5">
                  <c:v>104.41696113074205</c:v>
                </c:pt>
                <c:pt idx="6">
                  <c:v>99.646643109540619</c:v>
                </c:pt>
                <c:pt idx="7">
                  <c:v>102.12014134275617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98.553345388788429</c:v>
                </c:pt>
                <c:pt idx="2">
                  <c:v>98.915009041591304</c:v>
                </c:pt>
                <c:pt idx="3">
                  <c:v>96.564195298372496</c:v>
                </c:pt>
                <c:pt idx="4">
                  <c:v>98.010849909584081</c:v>
                </c:pt>
                <c:pt idx="5">
                  <c:v>94.213381555153703</c:v>
                </c:pt>
                <c:pt idx="6">
                  <c:v>102.7124773960217</c:v>
                </c:pt>
                <c:pt idx="7">
                  <c:v>90.415913200723324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96.699029126213603</c:v>
                </c:pt>
                <c:pt idx="2">
                  <c:v>103.10679611650484</c:v>
                </c:pt>
                <c:pt idx="3">
                  <c:v>99.611650485436883</c:v>
                </c:pt>
                <c:pt idx="4">
                  <c:v>104.46601941747571</c:v>
                </c:pt>
                <c:pt idx="5">
                  <c:v>102.52427184466019</c:v>
                </c:pt>
                <c:pt idx="6">
                  <c:v>102.13592233009707</c:v>
                </c:pt>
                <c:pt idx="7">
                  <c:v>97.669902912621353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1.1038531636616542</c:v>
                  </c:pt>
                  <c:pt idx="2">
                    <c:v>1.3332840809399766</c:v>
                  </c:pt>
                  <c:pt idx="3">
                    <c:v>1.3792522664111009</c:v>
                  </c:pt>
                  <c:pt idx="4">
                    <c:v>1.5489700004182241</c:v>
                  </c:pt>
                  <c:pt idx="5">
                    <c:v>2.5967509646877533</c:v>
                  </c:pt>
                  <c:pt idx="6">
                    <c:v>5.048821855561723</c:v>
                  </c:pt>
                  <c:pt idx="7">
                    <c:v>3.3089841352533087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1.1038531636616542</c:v>
                  </c:pt>
                  <c:pt idx="2">
                    <c:v>1.3332840809399766</c:v>
                  </c:pt>
                  <c:pt idx="3">
                    <c:v>1.3792522664111009</c:v>
                  </c:pt>
                  <c:pt idx="4">
                    <c:v>1.5489700004182241</c:v>
                  </c:pt>
                  <c:pt idx="5">
                    <c:v>2.5967509646877533</c:v>
                  </c:pt>
                  <c:pt idx="6">
                    <c:v>5.048821855561723</c:v>
                  </c:pt>
                  <c:pt idx="7">
                    <c:v>3.3089841352533087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101.02937284369952</c:v>
                </c:pt>
                <c:pt idx="2">
                  <c:v>100.88580088158702</c:v>
                </c:pt>
                <c:pt idx="3">
                  <c:v>100.22402545589378</c:v>
                </c:pt>
                <c:pt idx="4">
                  <c:v>100.75725688703194</c:v>
                </c:pt>
                <c:pt idx="5">
                  <c:v>99.527536282937973</c:v>
                </c:pt>
                <c:pt idx="6">
                  <c:v>93.697222067514545</c:v>
                </c:pt>
                <c:pt idx="7">
                  <c:v>95.542826165607494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95.41</c:v>
                </c:pt>
                <c:pt idx="1">
                  <c:v>95.41</c:v>
                </c:pt>
                <c:pt idx="2">
                  <c:v>95.41</c:v>
                </c:pt>
                <c:pt idx="3">
                  <c:v>95.41</c:v>
                </c:pt>
                <c:pt idx="4">
                  <c:v>95.41</c:v>
                </c:pt>
                <c:pt idx="5">
                  <c:v>95.41</c:v>
                </c:pt>
                <c:pt idx="6">
                  <c:v>95.41</c:v>
                </c:pt>
                <c:pt idx="7">
                  <c:v>95.41</c:v>
                </c:pt>
                <c:pt idx="8">
                  <c:v>95.41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104.59</c:v>
                </c:pt>
                <c:pt idx="1">
                  <c:v>104.59</c:v>
                </c:pt>
                <c:pt idx="2">
                  <c:v>104.59</c:v>
                </c:pt>
                <c:pt idx="3">
                  <c:v>104.59</c:v>
                </c:pt>
                <c:pt idx="4">
                  <c:v>104.59</c:v>
                </c:pt>
                <c:pt idx="5">
                  <c:v>104.59</c:v>
                </c:pt>
                <c:pt idx="6">
                  <c:v>104.59</c:v>
                </c:pt>
                <c:pt idx="7">
                  <c:v>104.59</c:v>
                </c:pt>
                <c:pt idx="8">
                  <c:v>104.59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88.85</c:v>
                </c:pt>
                <c:pt idx="1">
                  <c:v>88.85</c:v>
                </c:pt>
                <c:pt idx="2">
                  <c:v>88.85</c:v>
                </c:pt>
                <c:pt idx="3">
                  <c:v>88.85</c:v>
                </c:pt>
                <c:pt idx="4">
                  <c:v>88.85</c:v>
                </c:pt>
                <c:pt idx="5">
                  <c:v>88.85</c:v>
                </c:pt>
                <c:pt idx="6">
                  <c:v>88.85</c:v>
                </c:pt>
                <c:pt idx="7">
                  <c:v>88.85</c:v>
                </c:pt>
                <c:pt idx="8">
                  <c:v>88.85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111.15</c:v>
                </c:pt>
                <c:pt idx="1">
                  <c:v>111.15</c:v>
                </c:pt>
                <c:pt idx="2">
                  <c:v>111.15</c:v>
                </c:pt>
                <c:pt idx="3">
                  <c:v>111.15</c:v>
                </c:pt>
                <c:pt idx="4">
                  <c:v>111.15</c:v>
                </c:pt>
                <c:pt idx="5">
                  <c:v>111.15</c:v>
                </c:pt>
                <c:pt idx="6">
                  <c:v>111.15</c:v>
                </c:pt>
                <c:pt idx="7">
                  <c:v>111.15</c:v>
                </c:pt>
                <c:pt idx="8">
                  <c:v>111.15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7</xdr:col>
      <xdr:colOff>675474</xdr:colOff>
      <xdr:row>19</xdr:row>
      <xdr:rowOff>37869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5400"/>
          <a:ext cx="6409524" cy="18190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14</xdr:col>
      <xdr:colOff>192071</xdr:colOff>
      <xdr:row>68</xdr:row>
      <xdr:rowOff>124837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43375"/>
          <a:ext cx="11260121" cy="72495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ologicalvariation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8" sqref="D8:I8"/>
    </sheetView>
  </sheetViews>
  <sheetFormatPr baseColWidth="10"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23" t="s">
        <v>44</v>
      </c>
      <c r="D3" s="123"/>
      <c r="E3" s="123"/>
      <c r="F3" s="123"/>
      <c r="G3" s="123"/>
      <c r="H3" s="123"/>
      <c r="I3" s="123"/>
    </row>
    <row r="5" spans="3:9" ht="34.5" x14ac:dyDescent="0.45">
      <c r="C5" s="68" t="s">
        <v>45</v>
      </c>
      <c r="D5" s="68" t="s">
        <v>52</v>
      </c>
    </row>
    <row r="8" spans="3:9" ht="25.5" customHeight="1" x14ac:dyDescent="0.3">
      <c r="C8" s="69" t="s">
        <v>46</v>
      </c>
      <c r="D8" s="134" t="s">
        <v>93</v>
      </c>
      <c r="E8" s="125"/>
      <c r="F8" s="125"/>
      <c r="G8" s="125"/>
      <c r="H8" s="125"/>
      <c r="I8" s="126"/>
    </row>
    <row r="9" spans="3:9" ht="26.25" customHeight="1" x14ac:dyDescent="0.3">
      <c r="C9" s="69" t="s">
        <v>47</v>
      </c>
      <c r="D9" s="124" t="s">
        <v>85</v>
      </c>
      <c r="E9" s="125"/>
      <c r="F9" s="125"/>
      <c r="G9" s="125"/>
      <c r="H9" s="125"/>
      <c r="I9" s="126"/>
    </row>
    <row r="10" spans="3:9" ht="20.25" x14ac:dyDescent="0.3">
      <c r="C10" s="69" t="s">
        <v>48</v>
      </c>
      <c r="D10" s="127" t="s">
        <v>96</v>
      </c>
      <c r="E10" s="128"/>
      <c r="F10" s="128"/>
      <c r="G10" s="128"/>
      <c r="H10" s="128"/>
      <c r="I10" s="129"/>
    </row>
    <row r="11" spans="3:9" x14ac:dyDescent="0.2">
      <c r="C11" s="70" t="s">
        <v>49</v>
      </c>
      <c r="D11" s="130"/>
      <c r="E11" s="131"/>
      <c r="F11" s="131"/>
      <c r="G11" s="131"/>
      <c r="H11" s="131"/>
      <c r="I11" s="132"/>
    </row>
    <row r="12" spans="3:9" ht="25.5" customHeight="1" x14ac:dyDescent="0.3">
      <c r="C12" s="69" t="s">
        <v>50</v>
      </c>
      <c r="D12" s="133" t="s">
        <v>99</v>
      </c>
      <c r="E12" s="125"/>
      <c r="F12" s="125"/>
      <c r="G12" s="125"/>
      <c r="H12" s="125"/>
      <c r="I12" s="126"/>
    </row>
    <row r="13" spans="3:9" ht="24.75" customHeight="1" x14ac:dyDescent="0.3">
      <c r="C13" s="69" t="s">
        <v>51</v>
      </c>
      <c r="D13" s="134" t="s">
        <v>81</v>
      </c>
      <c r="E13" s="125"/>
      <c r="F13" s="125"/>
      <c r="G13" s="125"/>
      <c r="H13" s="125"/>
      <c r="I13" s="126"/>
    </row>
  </sheetData>
  <mergeCells count="6">
    <mergeCell ref="C3:I3"/>
    <mergeCell ref="D9:I9"/>
    <mergeCell ref="D10:I11"/>
    <mergeCell ref="D12:I12"/>
    <mergeCell ref="D13:I13"/>
    <mergeCell ref="D8:I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4" zoomScale="85" zoomScaleNormal="85" workbookViewId="0">
      <selection activeCell="A22" sqref="A22:A23"/>
    </sheetView>
  </sheetViews>
  <sheetFormatPr baseColWidth="10" defaultColWidth="11.42578125" defaultRowHeight="12.75" x14ac:dyDescent="0.2"/>
  <cols>
    <col min="1" max="1" width="57.42578125" style="72" customWidth="1"/>
    <col min="2" max="2" width="20.28515625" style="72" customWidth="1"/>
    <col min="3" max="3" width="13" style="72" customWidth="1"/>
    <col min="4" max="4" width="13.28515625" style="72" customWidth="1"/>
    <col min="5" max="5" width="13.42578125" style="72" customWidth="1"/>
    <col min="6" max="6" width="13.5703125" style="72" customWidth="1"/>
    <col min="7" max="9" width="13.7109375" style="72" bestFit="1" customWidth="1"/>
    <col min="10" max="16384" width="11.42578125" style="72"/>
  </cols>
  <sheetData>
    <row r="1" spans="1:9" ht="20.25" x14ac:dyDescent="0.3">
      <c r="A1" s="71" t="s">
        <v>42</v>
      </c>
      <c r="B1" s="71"/>
      <c r="C1" s="71"/>
      <c r="D1" s="71"/>
      <c r="E1" s="71"/>
      <c r="F1" s="71"/>
      <c r="G1" s="71"/>
      <c r="H1" s="71"/>
      <c r="I1" s="71"/>
    </row>
    <row r="2" spans="1:9" ht="20.25" x14ac:dyDescent="0.3">
      <c r="A2" s="73" t="s">
        <v>100</v>
      </c>
      <c r="B2" s="73"/>
      <c r="C2" s="73"/>
      <c r="D2" s="73"/>
      <c r="E2" s="73"/>
      <c r="F2" s="73"/>
      <c r="G2" s="71"/>
      <c r="H2" s="71"/>
      <c r="I2" s="71"/>
    </row>
    <row r="3" spans="1:9" ht="20.25" x14ac:dyDescent="0.3">
      <c r="A3" s="71" t="s">
        <v>53</v>
      </c>
      <c r="B3" s="74"/>
      <c r="C3" s="71"/>
      <c r="D3" s="71"/>
      <c r="E3" s="71"/>
      <c r="F3" s="71"/>
      <c r="G3" s="71"/>
      <c r="H3" s="71"/>
      <c r="I3" s="71"/>
    </row>
    <row r="4" spans="1:9" ht="15" x14ac:dyDescent="0.2">
      <c r="A4" s="75" t="s">
        <v>40</v>
      </c>
      <c r="B4" s="75"/>
      <c r="C4" s="75"/>
      <c r="D4" s="75"/>
      <c r="E4" s="75"/>
      <c r="F4" s="75"/>
      <c r="G4" s="75"/>
      <c r="H4" s="75"/>
      <c r="I4" s="75"/>
    </row>
    <row r="5" spans="1:9" ht="15" x14ac:dyDescent="0.2">
      <c r="A5" s="76" t="s">
        <v>82</v>
      </c>
      <c r="B5" s="77"/>
      <c r="C5" s="77"/>
      <c r="D5" s="77"/>
      <c r="E5" s="77"/>
      <c r="F5" s="77"/>
      <c r="G5" s="77"/>
      <c r="H5" s="77"/>
      <c r="I5" s="77"/>
    </row>
    <row r="6" spans="1:9" ht="15" x14ac:dyDescent="0.2">
      <c r="A6" s="75"/>
      <c r="B6" s="77"/>
      <c r="C6" s="77"/>
      <c r="D6" s="75"/>
      <c r="E6" s="75"/>
      <c r="F6" s="75"/>
      <c r="G6" s="75"/>
      <c r="H6" s="75"/>
      <c r="I6" s="75"/>
    </row>
    <row r="7" spans="1:9" ht="15" x14ac:dyDescent="0.2">
      <c r="A7" s="75" t="s">
        <v>41</v>
      </c>
      <c r="B7" s="77"/>
      <c r="C7" s="77"/>
      <c r="D7" s="77"/>
      <c r="E7" s="77"/>
      <c r="F7" s="77"/>
      <c r="G7" s="77"/>
      <c r="H7" s="77"/>
      <c r="I7" s="77"/>
    </row>
    <row r="8" spans="1:9" ht="15" x14ac:dyDescent="0.2">
      <c r="A8" s="76" t="s">
        <v>83</v>
      </c>
      <c r="B8" s="77"/>
      <c r="C8" s="77"/>
      <c r="D8" s="77"/>
      <c r="E8" s="77"/>
      <c r="F8" s="77"/>
      <c r="G8" s="77"/>
      <c r="H8" s="77"/>
      <c r="I8" s="77"/>
    </row>
    <row r="9" spans="1:9" ht="15" x14ac:dyDescent="0.2">
      <c r="A9" s="75"/>
      <c r="B9" s="77"/>
      <c r="C9" s="77"/>
      <c r="D9" s="77"/>
      <c r="E9" s="75"/>
      <c r="F9" s="75"/>
      <c r="G9" s="75"/>
      <c r="H9" s="75"/>
      <c r="I9" s="75"/>
    </row>
    <row r="10" spans="1:9" ht="15" x14ac:dyDescent="0.2">
      <c r="A10" s="75" t="s">
        <v>43</v>
      </c>
      <c r="B10" s="77"/>
      <c r="C10" s="77"/>
      <c r="D10" s="77"/>
      <c r="E10" s="77"/>
      <c r="F10" s="77"/>
      <c r="G10" s="77"/>
      <c r="H10" s="77"/>
      <c r="I10" s="77"/>
    </row>
    <row r="11" spans="1:9" ht="15" x14ac:dyDescent="0.2">
      <c r="A11" s="76" t="s">
        <v>98</v>
      </c>
      <c r="B11" s="77"/>
      <c r="C11" s="77"/>
      <c r="D11" s="77"/>
      <c r="E11" s="77"/>
      <c r="F11" s="77"/>
      <c r="G11" s="77"/>
      <c r="H11" s="77"/>
      <c r="I11" s="77"/>
    </row>
    <row r="12" spans="1:9" ht="15" x14ac:dyDescent="0.2">
      <c r="A12" s="75"/>
      <c r="B12" s="75"/>
      <c r="C12" s="75"/>
      <c r="D12" s="75"/>
      <c r="E12" s="75"/>
      <c r="F12" s="75"/>
      <c r="G12" s="75"/>
      <c r="H12" s="75"/>
      <c r="I12" s="75"/>
    </row>
    <row r="13" spans="1:9" ht="15" x14ac:dyDescent="0.2">
      <c r="A13" s="75" t="s">
        <v>34</v>
      </c>
      <c r="B13" s="75"/>
      <c r="C13" s="75"/>
      <c r="D13" s="75"/>
      <c r="E13" s="75"/>
      <c r="F13" s="75"/>
      <c r="G13" s="75"/>
      <c r="H13" s="75"/>
      <c r="I13" s="75"/>
    </row>
    <row r="14" spans="1:9" ht="15" x14ac:dyDescent="0.2">
      <c r="A14" s="78" t="s">
        <v>84</v>
      </c>
      <c r="B14" s="79" t="s">
        <v>31</v>
      </c>
      <c r="C14" s="79"/>
      <c r="D14" s="79"/>
      <c r="E14" s="75"/>
      <c r="F14" s="75"/>
      <c r="G14" s="75"/>
      <c r="H14" s="75"/>
      <c r="I14" s="75"/>
    </row>
    <row r="15" spans="1:9" ht="15" x14ac:dyDescent="0.2">
      <c r="A15" s="78"/>
      <c r="B15" s="79" t="s">
        <v>33</v>
      </c>
      <c r="C15" s="80"/>
      <c r="D15" s="81"/>
      <c r="E15" s="75"/>
      <c r="F15" s="75"/>
      <c r="G15" s="77"/>
      <c r="H15" s="77"/>
      <c r="I15" s="77"/>
    </row>
    <row r="16" spans="1:9" ht="15" x14ac:dyDescent="0.2">
      <c r="A16" s="78"/>
      <c r="B16" s="82" t="s">
        <v>32</v>
      </c>
      <c r="C16" s="83"/>
      <c r="D16" s="84"/>
      <c r="E16" s="75"/>
      <c r="F16" s="75"/>
      <c r="G16" s="75"/>
      <c r="H16" s="75"/>
      <c r="I16" s="75"/>
    </row>
    <row r="17" spans="1:9" ht="15" x14ac:dyDescent="0.2">
      <c r="A17" s="75"/>
      <c r="B17" s="75"/>
      <c r="C17" s="75"/>
      <c r="D17" s="75"/>
      <c r="E17" s="75"/>
      <c r="F17" s="75"/>
      <c r="G17" s="75"/>
      <c r="H17" s="75"/>
      <c r="I17" s="75"/>
    </row>
    <row r="18" spans="1:9" ht="15" x14ac:dyDescent="0.2">
      <c r="A18" s="75" t="s">
        <v>36</v>
      </c>
      <c r="B18" s="75"/>
      <c r="C18" s="75"/>
      <c r="D18" s="75"/>
      <c r="E18" s="75"/>
      <c r="F18" s="75"/>
      <c r="G18" s="75"/>
      <c r="H18" s="75"/>
      <c r="I18" s="75"/>
    </row>
    <row r="19" spans="1:9" ht="15" x14ac:dyDescent="0.2">
      <c r="A19" s="78"/>
      <c r="B19" s="79" t="s">
        <v>35</v>
      </c>
      <c r="C19" s="75"/>
      <c r="D19" s="75"/>
      <c r="E19" s="75"/>
      <c r="F19" s="75"/>
      <c r="G19" s="75"/>
      <c r="H19" s="75"/>
      <c r="I19" s="75"/>
    </row>
    <row r="20" spans="1:9" ht="15" x14ac:dyDescent="0.2">
      <c r="A20" s="78"/>
      <c r="B20" s="79" t="s">
        <v>38</v>
      </c>
      <c r="C20" s="75"/>
      <c r="D20" s="75"/>
      <c r="E20" s="75"/>
      <c r="F20" s="75"/>
      <c r="G20" s="75"/>
      <c r="H20" s="75"/>
      <c r="I20" s="75"/>
    </row>
    <row r="21" spans="1:9" ht="15" x14ac:dyDescent="0.2">
      <c r="A21" s="78"/>
      <c r="B21" s="79" t="s">
        <v>37</v>
      </c>
      <c r="C21" s="75"/>
      <c r="D21" s="75"/>
      <c r="E21" s="75"/>
      <c r="F21" s="75"/>
      <c r="G21" s="75"/>
      <c r="H21" s="75"/>
      <c r="I21" s="75"/>
    </row>
    <row r="22" spans="1:9" ht="15" x14ac:dyDescent="0.2">
      <c r="A22" s="78" t="s">
        <v>94</v>
      </c>
      <c r="B22" s="79" t="s">
        <v>39</v>
      </c>
      <c r="C22" s="75"/>
      <c r="D22" s="75"/>
      <c r="E22" s="75"/>
      <c r="F22" s="75"/>
      <c r="G22" s="75"/>
      <c r="H22" s="75"/>
      <c r="I22" s="75"/>
    </row>
    <row r="23" spans="1:9" ht="15" x14ac:dyDescent="0.2">
      <c r="A23" s="78" t="s">
        <v>95</v>
      </c>
      <c r="C23" s="75"/>
      <c r="D23" s="75"/>
      <c r="E23" s="75"/>
      <c r="F23" s="75"/>
      <c r="G23" s="75"/>
      <c r="H23" s="75"/>
      <c r="I23" s="75"/>
    </row>
    <row r="24" spans="1:9" ht="15" x14ac:dyDescent="0.2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5" x14ac:dyDescent="0.2">
      <c r="A25" s="75" t="s">
        <v>54</v>
      </c>
      <c r="B25" s="75"/>
      <c r="C25" s="75"/>
      <c r="D25" s="75"/>
      <c r="E25" s="75"/>
      <c r="F25" s="75"/>
      <c r="G25" s="75"/>
      <c r="H25" s="75"/>
      <c r="I25" s="75"/>
    </row>
    <row r="26" spans="1:9" ht="15.75" x14ac:dyDescent="0.25">
      <c r="A26" s="85" t="s">
        <v>55</v>
      </c>
      <c r="B26" s="79" t="s">
        <v>56</v>
      </c>
      <c r="C26" s="79" t="s">
        <v>57</v>
      </c>
      <c r="D26" s="79" t="s">
        <v>58</v>
      </c>
      <c r="E26" s="79" t="s">
        <v>59</v>
      </c>
      <c r="F26" s="79" t="s">
        <v>60</v>
      </c>
      <c r="G26" s="79" t="s">
        <v>61</v>
      </c>
      <c r="H26" s="79" t="s">
        <v>86</v>
      </c>
      <c r="I26" s="79" t="s">
        <v>87</v>
      </c>
    </row>
    <row r="27" spans="1:9" ht="15" x14ac:dyDescent="0.2">
      <c r="A27" s="79" t="s">
        <v>62</v>
      </c>
      <c r="B27" s="76" t="s">
        <v>81</v>
      </c>
      <c r="C27" s="76" t="s">
        <v>81</v>
      </c>
      <c r="D27" s="76" t="s">
        <v>81</v>
      </c>
      <c r="E27" s="76" t="s">
        <v>81</v>
      </c>
      <c r="F27" s="76" t="s">
        <v>81</v>
      </c>
      <c r="G27" s="76" t="s">
        <v>81</v>
      </c>
      <c r="H27" s="76" t="s">
        <v>81</v>
      </c>
      <c r="I27" s="76" t="s">
        <v>81</v>
      </c>
    </row>
    <row r="28" spans="1:9" ht="15.75" thickBot="1" x14ac:dyDescent="0.25">
      <c r="A28" s="79"/>
      <c r="B28" s="76"/>
      <c r="C28" s="76"/>
      <c r="D28" s="76"/>
      <c r="E28" s="76"/>
      <c r="F28" s="76"/>
      <c r="G28" s="76"/>
      <c r="H28" s="76"/>
      <c r="I28" s="76"/>
    </row>
    <row r="29" spans="1:9" ht="15" x14ac:dyDescent="0.2">
      <c r="A29" s="79" t="s">
        <v>63</v>
      </c>
      <c r="B29" s="5">
        <v>0</v>
      </c>
      <c r="C29" s="3">
        <v>12</v>
      </c>
      <c r="D29" s="3">
        <v>24</v>
      </c>
      <c r="E29" s="3">
        <v>36</v>
      </c>
      <c r="F29" s="3">
        <v>48</v>
      </c>
      <c r="G29" s="3">
        <v>60</v>
      </c>
      <c r="H29" s="4">
        <v>72</v>
      </c>
      <c r="I29" s="3">
        <v>84</v>
      </c>
    </row>
    <row r="30" spans="1:9" ht="15" x14ac:dyDescent="0.2">
      <c r="A30" s="79"/>
      <c r="B30" s="76"/>
      <c r="C30" s="76"/>
      <c r="D30" s="76"/>
      <c r="E30" s="76"/>
      <c r="F30" s="76"/>
      <c r="G30" s="76"/>
      <c r="H30" s="76"/>
      <c r="I30" s="76"/>
    </row>
    <row r="31" spans="1:9" ht="15" x14ac:dyDescent="0.2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.75" thickBot="1" x14ac:dyDescent="0.25">
      <c r="A32" s="86"/>
      <c r="B32" s="87"/>
      <c r="C32" s="87"/>
      <c r="D32" s="87"/>
      <c r="E32" s="87"/>
      <c r="F32" s="87"/>
      <c r="G32" s="87"/>
      <c r="H32" s="87"/>
      <c r="I32" s="87"/>
    </row>
    <row r="33" spans="1:9" ht="15" x14ac:dyDescent="0.2">
      <c r="A33" s="88"/>
      <c r="B33" s="89"/>
      <c r="C33" s="89"/>
      <c r="D33" s="89"/>
      <c r="E33" s="89"/>
      <c r="F33" s="89"/>
      <c r="G33" s="90"/>
      <c r="H33" s="90"/>
      <c r="I33" s="90"/>
    </row>
    <row r="34" spans="1:9" ht="15" x14ac:dyDescent="0.2">
      <c r="A34" s="91"/>
      <c r="B34" s="76"/>
      <c r="C34" s="76"/>
      <c r="D34" s="76"/>
      <c r="E34" s="76"/>
      <c r="F34" s="76"/>
      <c r="G34" s="92"/>
      <c r="H34" s="92"/>
      <c r="I34" s="92"/>
    </row>
    <row r="35" spans="1:9" ht="15" x14ac:dyDescent="0.2">
      <c r="A35" s="91"/>
      <c r="B35" s="76"/>
      <c r="C35" s="76"/>
      <c r="D35" s="76"/>
      <c r="E35" s="76"/>
      <c r="F35" s="76"/>
      <c r="G35" s="92"/>
      <c r="H35" s="92"/>
      <c r="I35" s="92"/>
    </row>
    <row r="36" spans="1:9" ht="15.75" thickBot="1" x14ac:dyDescent="0.25">
      <c r="A36" s="93"/>
      <c r="B36" s="94"/>
      <c r="C36" s="94"/>
      <c r="D36" s="94"/>
      <c r="E36" s="94"/>
      <c r="F36" s="94"/>
      <c r="G36" s="95"/>
      <c r="H36" s="95"/>
      <c r="I36" s="95"/>
    </row>
    <row r="37" spans="1:9" ht="15" x14ac:dyDescent="0.2">
      <c r="A37" s="96" t="s">
        <v>64</v>
      </c>
      <c r="B37" s="96"/>
      <c r="C37" s="96"/>
      <c r="D37" s="96"/>
      <c r="E37" s="96"/>
      <c r="F37" s="96"/>
      <c r="G37" s="96"/>
      <c r="H37" s="96"/>
      <c r="I37" s="96"/>
    </row>
    <row r="38" spans="1:9" ht="15" x14ac:dyDescent="0.2">
      <c r="A38" s="79"/>
      <c r="B38" s="76"/>
      <c r="C38" s="76"/>
      <c r="D38" s="76"/>
      <c r="E38" s="76"/>
      <c r="F38" s="76"/>
      <c r="G38" s="76"/>
      <c r="H38" s="76"/>
      <c r="I38" s="76"/>
    </row>
    <row r="39" spans="1:9" ht="15" x14ac:dyDescent="0.2">
      <c r="A39" s="78" t="s">
        <v>94</v>
      </c>
      <c r="B39" s="76"/>
      <c r="C39" s="76"/>
      <c r="D39" s="76"/>
      <c r="E39" s="76"/>
      <c r="F39" s="76"/>
      <c r="G39" s="76"/>
      <c r="H39" s="76"/>
      <c r="I39" s="76"/>
    </row>
    <row r="40" spans="1:9" ht="15" x14ac:dyDescent="0.2">
      <c r="A40" s="78" t="s">
        <v>95</v>
      </c>
      <c r="B40" s="76"/>
      <c r="C40" s="76"/>
      <c r="D40" s="76"/>
      <c r="E40" s="76"/>
      <c r="F40" s="76"/>
      <c r="G40" s="76"/>
      <c r="H40" s="76"/>
      <c r="I40" s="76"/>
    </row>
    <row r="41" spans="1:9" ht="15" x14ac:dyDescent="0.2">
      <c r="A41" s="79"/>
      <c r="B41" s="76"/>
      <c r="C41" s="76"/>
      <c r="D41" s="76"/>
      <c r="E41" s="76"/>
      <c r="F41" s="76"/>
      <c r="G41" s="76"/>
      <c r="H41" s="76"/>
      <c r="I41" s="76"/>
    </row>
    <row r="42" spans="1:9" ht="15" x14ac:dyDescent="0.2">
      <c r="A42" s="79" t="s">
        <v>65</v>
      </c>
      <c r="B42" s="76"/>
      <c r="C42" s="76"/>
      <c r="D42" s="76"/>
      <c r="E42" s="76"/>
      <c r="F42" s="76"/>
      <c r="G42" s="76"/>
      <c r="H42" s="76"/>
      <c r="I42" s="76"/>
    </row>
    <row r="43" spans="1:9" ht="15" x14ac:dyDescent="0.2">
      <c r="A43" s="75"/>
      <c r="B43" s="75"/>
      <c r="C43" s="75"/>
      <c r="D43" s="75"/>
      <c r="E43" s="75"/>
      <c r="F43" s="75"/>
      <c r="G43" s="75"/>
      <c r="H43" s="75"/>
      <c r="I43" s="75"/>
    </row>
    <row r="44" spans="1:9" ht="15" x14ac:dyDescent="0.2">
      <c r="A44" s="135" t="s">
        <v>66</v>
      </c>
      <c r="B44" s="135"/>
      <c r="C44" s="135"/>
      <c r="D44" s="135"/>
      <c r="E44" s="135"/>
      <c r="F44" s="135"/>
      <c r="G44" s="135"/>
    </row>
  </sheetData>
  <mergeCells count="1">
    <mergeCell ref="A44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zoomScaleNormal="100" workbookViewId="0">
      <selection activeCell="S26" sqref="S26"/>
    </sheetView>
  </sheetViews>
  <sheetFormatPr baseColWidth="10"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13</v>
      </c>
      <c r="B1" s="14"/>
      <c r="C1" s="141" t="s">
        <v>90</v>
      </c>
      <c r="D1" s="142"/>
      <c r="E1" s="142"/>
      <c r="F1" s="142"/>
      <c r="G1" s="142"/>
      <c r="H1" s="142"/>
      <c r="I1" s="142"/>
      <c r="J1" s="142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4.59</v>
      </c>
      <c r="C3" s="18" t="s">
        <v>25</v>
      </c>
      <c r="D3" s="17"/>
      <c r="E3" s="7">
        <v>11.15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12</v>
      </c>
      <c r="D6" s="3">
        <v>24</v>
      </c>
      <c r="E6" s="3">
        <v>36</v>
      </c>
      <c r="F6" s="3">
        <v>48</v>
      </c>
      <c r="G6" s="3">
        <v>60</v>
      </c>
      <c r="H6" s="4">
        <v>72</v>
      </c>
      <c r="I6" s="3">
        <v>84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43" t="s">
        <v>21</v>
      </c>
      <c r="C7" s="144"/>
      <c r="D7" s="144"/>
      <c r="E7" s="144"/>
      <c r="F7" s="144"/>
      <c r="G7" s="144"/>
      <c r="H7" s="144"/>
      <c r="I7" s="145"/>
      <c r="J7" s="146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119">
        <v>4.2300000000000004</v>
      </c>
      <c r="C8" s="119">
        <v>4.3600000000000003</v>
      </c>
      <c r="D8" s="119">
        <v>4.49</v>
      </c>
      <c r="E8" s="120">
        <v>4.2699999999999996</v>
      </c>
      <c r="F8" s="119">
        <v>4.42</v>
      </c>
      <c r="G8" s="119">
        <v>4.28</v>
      </c>
      <c r="H8" s="119">
        <v>4.3</v>
      </c>
      <c r="I8" s="65"/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119">
        <v>7.24</v>
      </c>
      <c r="C9" s="119">
        <v>7.06</v>
      </c>
      <c r="D9" s="119">
        <v>7.13</v>
      </c>
      <c r="E9" s="120">
        <v>7.09</v>
      </c>
      <c r="F9" s="119">
        <v>7.21</v>
      </c>
      <c r="G9" s="119">
        <v>7.04</v>
      </c>
      <c r="H9" s="119">
        <v>6.37</v>
      </c>
      <c r="I9" s="65"/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119">
        <v>8.15</v>
      </c>
      <c r="C10" s="119">
        <v>8.61</v>
      </c>
      <c r="D10" s="119">
        <v>8.58</v>
      </c>
      <c r="E10" s="120">
        <v>8.27</v>
      </c>
      <c r="F10" s="119">
        <v>8.4</v>
      </c>
      <c r="G10" s="119">
        <v>8.27</v>
      </c>
      <c r="H10" s="119">
        <v>6.58</v>
      </c>
      <c r="I10" s="65"/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119">
        <v>4.63</v>
      </c>
      <c r="C11" s="119">
        <v>4.82</v>
      </c>
      <c r="D11" s="119">
        <v>4.6100000000000003</v>
      </c>
      <c r="E11" s="120">
        <v>4.87</v>
      </c>
      <c r="F11" s="119">
        <v>4.68</v>
      </c>
      <c r="G11" s="119">
        <v>4.6399999999999997</v>
      </c>
      <c r="H11" s="119">
        <v>4.4400000000000004</v>
      </c>
      <c r="I11" s="65"/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119">
        <v>6.33</v>
      </c>
      <c r="C12" s="119">
        <v>6.25</v>
      </c>
      <c r="D12" s="119">
        <v>6.69</v>
      </c>
      <c r="E12" s="120">
        <v>6.52</v>
      </c>
      <c r="F12" s="119">
        <v>6.45</v>
      </c>
      <c r="G12" s="119">
        <v>5.88</v>
      </c>
      <c r="H12" s="119">
        <v>4.75</v>
      </c>
      <c r="I12" s="65"/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119">
        <v>4.49</v>
      </c>
      <c r="C13" s="119">
        <v>4.6399999999999997</v>
      </c>
      <c r="D13" s="119">
        <v>4.37</v>
      </c>
      <c r="E13" s="120">
        <v>4.46</v>
      </c>
      <c r="F13" s="119">
        <v>4.28</v>
      </c>
      <c r="G13" s="119">
        <v>3.46</v>
      </c>
      <c r="H13" s="119">
        <v>2.38</v>
      </c>
      <c r="I13" s="65"/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119">
        <v>7.96</v>
      </c>
      <c r="C14" s="119">
        <v>8.01</v>
      </c>
      <c r="D14" s="119">
        <v>8.4499999999999993</v>
      </c>
      <c r="E14" s="120">
        <v>8</v>
      </c>
      <c r="F14" s="119">
        <v>8.32</v>
      </c>
      <c r="G14" s="119">
        <v>8.75</v>
      </c>
      <c r="H14" s="119">
        <v>8.27</v>
      </c>
      <c r="I14" s="65"/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119">
        <v>4.45</v>
      </c>
      <c r="C15" s="119">
        <v>4.47</v>
      </c>
      <c r="D15" s="119">
        <v>4.51</v>
      </c>
      <c r="E15" s="120">
        <v>4.2699999999999996</v>
      </c>
      <c r="F15" s="119">
        <v>4.2</v>
      </c>
      <c r="G15" s="119">
        <v>4.21</v>
      </c>
      <c r="H15" s="119">
        <v>4.32</v>
      </c>
      <c r="I15" s="65"/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119">
        <v>10.199999999999999</v>
      </c>
      <c r="C16" s="119">
        <v>10.75</v>
      </c>
      <c r="D16" s="119">
        <v>10.29</v>
      </c>
      <c r="E16" s="120">
        <v>10.11</v>
      </c>
      <c r="F16" s="119">
        <v>10.62</v>
      </c>
      <c r="G16" s="119">
        <v>10.02</v>
      </c>
      <c r="H16" s="119">
        <v>8.0399999999999991</v>
      </c>
      <c r="I16" s="65"/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119">
        <v>9.1</v>
      </c>
      <c r="C17" s="119">
        <v>9.27</v>
      </c>
      <c r="D17" s="119">
        <v>9.1</v>
      </c>
      <c r="E17" s="120">
        <v>9.3800000000000008</v>
      </c>
      <c r="F17" s="119">
        <v>9.6199999999999992</v>
      </c>
      <c r="G17" s="119">
        <v>9.31</v>
      </c>
      <c r="H17" s="119">
        <v>9.3000000000000007</v>
      </c>
      <c r="I17" s="64"/>
      <c r="J17" s="61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9">
        <v>7.96</v>
      </c>
      <c r="C18" s="119">
        <v>7.88</v>
      </c>
      <c r="D18" s="119">
        <v>7.83</v>
      </c>
      <c r="E18" s="120">
        <v>7.88</v>
      </c>
      <c r="F18" s="119">
        <v>7.74</v>
      </c>
      <c r="G18" s="119">
        <v>7.99</v>
      </c>
      <c r="H18" s="119">
        <v>7.76</v>
      </c>
      <c r="I18" s="119">
        <v>6.94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9">
        <v>6.12</v>
      </c>
      <c r="C19" s="119">
        <v>5.98</v>
      </c>
      <c r="D19" s="119">
        <v>5.9</v>
      </c>
      <c r="E19" s="120">
        <v>5.94</v>
      </c>
      <c r="F19" s="119">
        <v>5.99</v>
      </c>
      <c r="G19" s="119">
        <v>6.01</v>
      </c>
      <c r="H19" s="119">
        <v>5.88</v>
      </c>
      <c r="I19" s="119">
        <v>5.95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9">
        <v>6.99</v>
      </c>
      <c r="C20" s="119">
        <v>6.77</v>
      </c>
      <c r="D20" s="119">
        <v>6.52</v>
      </c>
      <c r="E20" s="120">
        <v>6.39</v>
      </c>
      <c r="F20" s="119">
        <v>6.65</v>
      </c>
      <c r="G20" s="119">
        <v>7.24</v>
      </c>
      <c r="H20" s="119">
        <v>6.32</v>
      </c>
      <c r="I20" s="119">
        <v>6.04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9">
        <v>5.8</v>
      </c>
      <c r="C21" s="119">
        <v>5.77</v>
      </c>
      <c r="D21" s="119">
        <v>5.74</v>
      </c>
      <c r="E21" s="120">
        <v>5.71</v>
      </c>
      <c r="F21" s="119">
        <v>5.65</v>
      </c>
      <c r="G21" s="119">
        <v>5.78</v>
      </c>
      <c r="H21" s="119">
        <v>5.61</v>
      </c>
      <c r="I21" s="119">
        <v>5.51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9">
        <v>4.9400000000000004</v>
      </c>
      <c r="C22" s="119">
        <v>5.0599999999999996</v>
      </c>
      <c r="D22" s="119">
        <v>5.04</v>
      </c>
      <c r="E22" s="120">
        <v>5.19</v>
      </c>
      <c r="F22" s="119">
        <v>5.17</v>
      </c>
      <c r="G22" s="119">
        <v>5.0199999999999996</v>
      </c>
      <c r="H22" s="119">
        <v>5.2</v>
      </c>
      <c r="I22" s="119">
        <v>5.0199999999999996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9">
        <v>7.44</v>
      </c>
      <c r="C23" s="119">
        <v>7.76</v>
      </c>
      <c r="D23" s="119">
        <v>7.66</v>
      </c>
      <c r="E23" s="120">
        <v>7.83</v>
      </c>
      <c r="F23" s="119">
        <v>7.6</v>
      </c>
      <c r="G23" s="119">
        <v>7.88</v>
      </c>
      <c r="H23" s="119">
        <v>7.76</v>
      </c>
      <c r="I23" s="119">
        <v>7.26</v>
      </c>
      <c r="J23" s="61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9">
        <v>4.88</v>
      </c>
      <c r="C24" s="119">
        <v>5.0199999999999996</v>
      </c>
      <c r="D24" s="119">
        <v>4.88</v>
      </c>
      <c r="E24" s="120">
        <v>5.0999999999999996</v>
      </c>
      <c r="F24" s="119">
        <v>5.24</v>
      </c>
      <c r="G24" s="119">
        <v>5.12</v>
      </c>
      <c r="H24" s="119">
        <v>5.0199999999999996</v>
      </c>
      <c r="I24" s="119">
        <v>4.8899999999999997</v>
      </c>
      <c r="J24" s="61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9">
        <v>5.66</v>
      </c>
      <c r="C25" s="119">
        <v>5.77</v>
      </c>
      <c r="D25" s="119">
        <v>5.82</v>
      </c>
      <c r="E25" s="120">
        <v>5.72</v>
      </c>
      <c r="F25" s="119">
        <v>5.47</v>
      </c>
      <c r="G25" s="119">
        <v>5.91</v>
      </c>
      <c r="H25" s="119">
        <v>5.64</v>
      </c>
      <c r="I25" s="119">
        <v>5.78</v>
      </c>
      <c r="J25" s="61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9">
        <v>5.53</v>
      </c>
      <c r="C26" s="119">
        <v>5.45</v>
      </c>
      <c r="D26" s="119">
        <v>5.47</v>
      </c>
      <c r="E26" s="120">
        <v>5.34</v>
      </c>
      <c r="F26" s="119">
        <v>5.42</v>
      </c>
      <c r="G26" s="119">
        <v>5.21</v>
      </c>
      <c r="H26" s="119">
        <v>5.68</v>
      </c>
      <c r="I26" s="119">
        <v>5</v>
      </c>
      <c r="J26" s="61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9">
        <v>5.15</v>
      </c>
      <c r="C27" s="119">
        <v>4.9800000000000004</v>
      </c>
      <c r="D27" s="119">
        <v>5.31</v>
      </c>
      <c r="E27" s="120">
        <v>5.13</v>
      </c>
      <c r="F27" s="119">
        <v>5.38</v>
      </c>
      <c r="G27" s="119">
        <v>5.28</v>
      </c>
      <c r="H27" s="119">
        <v>5.26</v>
      </c>
      <c r="I27" s="119">
        <v>5.03</v>
      </c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36" t="s">
        <v>30</v>
      </c>
      <c r="L40" s="137"/>
      <c r="M40" s="137"/>
      <c r="N40" s="137"/>
      <c r="O40" s="137"/>
      <c r="P40" s="137"/>
      <c r="Q40" s="137"/>
      <c r="R40" s="137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47" t="s">
        <v>26</v>
      </c>
      <c r="C61" s="148"/>
      <c r="D61" s="148"/>
      <c r="E61" s="148"/>
      <c r="F61" s="148"/>
      <c r="G61" s="148"/>
      <c r="H61" s="148"/>
      <c r="I61" s="148"/>
      <c r="J61" s="148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103.07328605200945</v>
      </c>
      <c r="D64" s="25">
        <f t="shared" ref="D64:D73" si="2">IF((B8&lt;&gt;0)*ISNUMBER(D8),100*(D8/B8),"")</f>
        <v>106.1465721040189</v>
      </c>
      <c r="E64" s="25">
        <f t="shared" ref="E64:E73" si="3">IF((B8&lt;&gt;0)*ISNUMBER(E8),100*(E8/B8),"")</f>
        <v>100.94562647754135</v>
      </c>
      <c r="F64" s="25">
        <f t="shared" ref="F64:F73" si="4">IF((B8&lt;&gt;0)*ISNUMBER(F8),100*(F8/B8),"")</f>
        <v>104.49172576832152</v>
      </c>
      <c r="G64" s="25">
        <f t="shared" ref="G64:G73" si="5">IF((B8&lt;&gt;0)*ISNUMBER(G8),100*(G8/B8),"")</f>
        <v>101.1820330969267</v>
      </c>
      <c r="H64" s="25">
        <f t="shared" ref="H64:H73" si="6">IF((B8&lt;&gt;0)*ISNUMBER(H8),100*(H8/B8),"")</f>
        <v>101.65484633569739</v>
      </c>
      <c r="I64" s="25" t="str">
        <f t="shared" ref="I64:I73" si="7">IF((B8&lt;&gt;0)*ISNUMBER(I8),100*(I8/B8),"")</f>
        <v/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97.513812154696126</v>
      </c>
      <c r="D65" s="25">
        <f t="shared" si="2"/>
        <v>98.480662983425418</v>
      </c>
      <c r="E65" s="25">
        <f t="shared" si="3"/>
        <v>97.9281767955801</v>
      </c>
      <c r="F65" s="25">
        <f t="shared" si="4"/>
        <v>99.585635359116026</v>
      </c>
      <c r="G65" s="25">
        <f t="shared" si="5"/>
        <v>97.237569060773481</v>
      </c>
      <c r="H65" s="25">
        <f t="shared" si="6"/>
        <v>87.983425414364632</v>
      </c>
      <c r="I65" s="25" t="str">
        <f t="shared" si="7"/>
        <v/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105.64417177914109</v>
      </c>
      <c r="D66" s="25">
        <f t="shared" si="2"/>
        <v>105.27607361963189</v>
      </c>
      <c r="E66" s="25">
        <f t="shared" si="3"/>
        <v>101.47239263803681</v>
      </c>
      <c r="F66" s="25">
        <f t="shared" si="4"/>
        <v>103.06748466257669</v>
      </c>
      <c r="G66" s="25">
        <f t="shared" si="5"/>
        <v>101.47239263803681</v>
      </c>
      <c r="H66" s="25">
        <f t="shared" si="6"/>
        <v>80.736196319018404</v>
      </c>
      <c r="I66" s="25" t="str">
        <f t="shared" si="7"/>
        <v/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104.10367170626351</v>
      </c>
      <c r="D67" s="25">
        <f t="shared" si="2"/>
        <v>99.568034557235435</v>
      </c>
      <c r="E67" s="25">
        <f t="shared" si="3"/>
        <v>105.18358531317496</v>
      </c>
      <c r="F67" s="25">
        <f t="shared" si="4"/>
        <v>101.07991360691145</v>
      </c>
      <c r="G67" s="25">
        <f t="shared" si="5"/>
        <v>100.21598272138228</v>
      </c>
      <c r="H67" s="25">
        <f t="shared" si="6"/>
        <v>95.896328293736516</v>
      </c>
      <c r="I67" s="25" t="str">
        <f t="shared" si="7"/>
        <v/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98.736176935229068</v>
      </c>
      <c r="D68" s="25">
        <f t="shared" si="2"/>
        <v>105.68720379146922</v>
      </c>
      <c r="E68" s="25">
        <f t="shared" si="3"/>
        <v>103.00157977883096</v>
      </c>
      <c r="F68" s="25">
        <f t="shared" si="4"/>
        <v>101.89573459715639</v>
      </c>
      <c r="G68" s="25">
        <f t="shared" si="5"/>
        <v>92.890995260663502</v>
      </c>
      <c r="H68" s="25">
        <f t="shared" si="6"/>
        <v>75.039494470774088</v>
      </c>
      <c r="I68" s="25" t="str">
        <f t="shared" si="7"/>
        <v/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103.34075723830733</v>
      </c>
      <c r="D69" s="25">
        <f t="shared" si="2"/>
        <v>97.327394209354125</v>
      </c>
      <c r="E69" s="25">
        <f t="shared" si="3"/>
        <v>99.331848552338514</v>
      </c>
      <c r="F69" s="25">
        <f t="shared" si="4"/>
        <v>95.322939866369722</v>
      </c>
      <c r="G69" s="25">
        <f t="shared" si="5"/>
        <v>77.060133630289528</v>
      </c>
      <c r="H69" s="25">
        <f t="shared" si="6"/>
        <v>53.006681514476604</v>
      </c>
      <c r="I69" s="25" t="str">
        <f t="shared" si="7"/>
        <v/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100.62814070351757</v>
      </c>
      <c r="D70" s="25">
        <f t="shared" si="2"/>
        <v>106.15577889447236</v>
      </c>
      <c r="E70" s="25">
        <f t="shared" si="3"/>
        <v>100.50251256281406</v>
      </c>
      <c r="F70" s="25">
        <f t="shared" si="4"/>
        <v>104.52261306532664</v>
      </c>
      <c r="G70" s="25">
        <f t="shared" si="5"/>
        <v>109.92462311557789</v>
      </c>
      <c r="H70" s="25">
        <f t="shared" si="6"/>
        <v>103.89447236180904</v>
      </c>
      <c r="I70" s="25" t="str">
        <f t="shared" si="7"/>
        <v/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100.44943820224719</v>
      </c>
      <c r="D71" s="25">
        <f t="shared" si="2"/>
        <v>101.34831460674157</v>
      </c>
      <c r="E71" s="25">
        <f t="shared" si="3"/>
        <v>95.955056179775269</v>
      </c>
      <c r="F71" s="25">
        <f t="shared" si="4"/>
        <v>94.382022471910105</v>
      </c>
      <c r="G71" s="25">
        <f t="shared" si="5"/>
        <v>94.606741573033702</v>
      </c>
      <c r="H71" s="25">
        <f t="shared" si="6"/>
        <v>97.078651685393254</v>
      </c>
      <c r="I71" s="25" t="str">
        <f t="shared" si="7"/>
        <v/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105.3921568627451</v>
      </c>
      <c r="D72" s="25">
        <f t="shared" si="2"/>
        <v>100.88235294117646</v>
      </c>
      <c r="E72" s="25">
        <f t="shared" si="3"/>
        <v>99.117647058823536</v>
      </c>
      <c r="F72" s="25">
        <f t="shared" si="4"/>
        <v>104.11764705882354</v>
      </c>
      <c r="G72" s="25">
        <f t="shared" si="5"/>
        <v>98.235294117647072</v>
      </c>
      <c r="H72" s="25">
        <f t="shared" si="6"/>
        <v>78.82352941176471</v>
      </c>
      <c r="I72" s="25" t="str">
        <f t="shared" si="7"/>
        <v/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101.86813186813185</v>
      </c>
      <c r="D73" s="25">
        <f t="shared" si="2"/>
        <v>100</v>
      </c>
      <c r="E73" s="25">
        <f t="shared" si="3"/>
        <v>103.07692307692309</v>
      </c>
      <c r="F73" s="25">
        <f t="shared" si="4"/>
        <v>105.71428571428572</v>
      </c>
      <c r="G73" s="25">
        <f t="shared" si="5"/>
        <v>102.30769230769232</v>
      </c>
      <c r="H73" s="25">
        <f t="shared" si="6"/>
        <v>102.19780219780222</v>
      </c>
      <c r="I73" s="25" t="str">
        <f t="shared" si="7"/>
        <v/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98.994974874371849</v>
      </c>
      <c r="D74" s="25">
        <f t="shared" ref="D74:D103" si="11">IF((B18&lt;&gt;0)*ISNUMBER(D18),100*(D18/B18),"")</f>
        <v>98.366834170854275</v>
      </c>
      <c r="E74" s="25">
        <f t="shared" ref="E74:E103" si="12">IF((B18&lt;&gt;0)*ISNUMBER(E18),100*(E18/B18),"")</f>
        <v>98.994974874371849</v>
      </c>
      <c r="F74" s="25">
        <f t="shared" ref="F74:F103" si="13">IF((B18&lt;&gt;0)*ISNUMBER(F18),100*(F18/B18),"")</f>
        <v>97.236180904522612</v>
      </c>
      <c r="G74" s="25">
        <f t="shared" ref="G74:G103" si="14">IF((B18&lt;&gt;0)*ISNUMBER(G18),100*(G18/B18),"")</f>
        <v>100.37688442211055</v>
      </c>
      <c r="H74" s="25">
        <f t="shared" ref="H74:H103" si="15">IF((B18&lt;&gt;0)*ISNUMBER(H18),100*(H18/B18),"")</f>
        <v>97.48743718592965</v>
      </c>
      <c r="I74" s="25">
        <f t="shared" ref="I74:I103" si="16">IF((B18&lt;&gt;0)*ISNUMBER(I18),100*(I18/B18),"")</f>
        <v>87.185929648241213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97.71241830065361</v>
      </c>
      <c r="D75" s="25">
        <f t="shared" si="11"/>
        <v>96.40522875816994</v>
      </c>
      <c r="E75" s="25">
        <f t="shared" si="12"/>
        <v>97.058823529411768</v>
      </c>
      <c r="F75" s="25">
        <f t="shared" si="13"/>
        <v>97.875816993464042</v>
      </c>
      <c r="G75" s="25">
        <f t="shared" si="14"/>
        <v>98.202614379084963</v>
      </c>
      <c r="H75" s="25">
        <f t="shared" si="15"/>
        <v>96.078431372549005</v>
      </c>
      <c r="I75" s="25">
        <f t="shared" si="16"/>
        <v>97.222222222222214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96.852646638054352</v>
      </c>
      <c r="D76" s="25">
        <f t="shared" si="11"/>
        <v>93.276108726752497</v>
      </c>
      <c r="E76" s="25">
        <f t="shared" si="12"/>
        <v>91.41630901287553</v>
      </c>
      <c r="F76" s="25">
        <f t="shared" si="13"/>
        <v>95.135908440629464</v>
      </c>
      <c r="G76" s="25">
        <f t="shared" si="14"/>
        <v>103.57653791130186</v>
      </c>
      <c r="H76" s="25">
        <f t="shared" si="15"/>
        <v>90.414878397711021</v>
      </c>
      <c r="I76" s="25">
        <f t="shared" si="16"/>
        <v>86.40915593705293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99.482758620689651</v>
      </c>
      <c r="D77" s="25">
        <f t="shared" si="11"/>
        <v>98.965517241379317</v>
      </c>
      <c r="E77" s="25">
        <f t="shared" si="12"/>
        <v>98.448275862068968</v>
      </c>
      <c r="F77" s="25">
        <f t="shared" si="13"/>
        <v>97.413793103448285</v>
      </c>
      <c r="G77" s="25">
        <f t="shared" si="14"/>
        <v>99.65517241379311</v>
      </c>
      <c r="H77" s="25">
        <f t="shared" si="15"/>
        <v>96.724137931034491</v>
      </c>
      <c r="I77" s="25">
        <f t="shared" si="16"/>
        <v>95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102.42914979757083</v>
      </c>
      <c r="D78" s="25">
        <f t="shared" si="11"/>
        <v>102.0242914979757</v>
      </c>
      <c r="E78" s="25">
        <f t="shared" si="12"/>
        <v>105.06072874493928</v>
      </c>
      <c r="F78" s="25">
        <f t="shared" si="13"/>
        <v>104.65587044534412</v>
      </c>
      <c r="G78" s="25">
        <f t="shared" si="14"/>
        <v>101.61943319838056</v>
      </c>
      <c r="H78" s="25">
        <f t="shared" si="15"/>
        <v>105.26315789473684</v>
      </c>
      <c r="I78" s="25">
        <f t="shared" si="16"/>
        <v>101.61943319838056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104.3010752688172</v>
      </c>
      <c r="D79" s="25">
        <f t="shared" si="11"/>
        <v>102.95698924731182</v>
      </c>
      <c r="E79" s="25">
        <f t="shared" si="12"/>
        <v>105.24193548387098</v>
      </c>
      <c r="F79" s="25">
        <f t="shared" si="13"/>
        <v>102.15053763440861</v>
      </c>
      <c r="G79" s="25">
        <f t="shared" si="14"/>
        <v>105.91397849462365</v>
      </c>
      <c r="H79" s="25">
        <f t="shared" si="15"/>
        <v>104.3010752688172</v>
      </c>
      <c r="I79" s="25">
        <f t="shared" si="16"/>
        <v>97.58064516129032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102.86885245901638</v>
      </c>
      <c r="D80" s="25">
        <f t="shared" si="11"/>
        <v>100</v>
      </c>
      <c r="E80" s="25">
        <f t="shared" si="12"/>
        <v>104.50819672131146</v>
      </c>
      <c r="F80" s="25">
        <f t="shared" si="13"/>
        <v>107.37704918032787</v>
      </c>
      <c r="G80" s="25">
        <f t="shared" si="14"/>
        <v>104.91803278688525</v>
      </c>
      <c r="H80" s="25">
        <f t="shared" si="15"/>
        <v>102.86885245901638</v>
      </c>
      <c r="I80" s="25">
        <f t="shared" si="16"/>
        <v>100.20491803278688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101.94346289752649</v>
      </c>
      <c r="D81" s="25">
        <f t="shared" si="11"/>
        <v>102.8268551236749</v>
      </c>
      <c r="E81" s="25">
        <f t="shared" si="12"/>
        <v>101.06007067137807</v>
      </c>
      <c r="F81" s="25">
        <f t="shared" si="13"/>
        <v>96.643109540636047</v>
      </c>
      <c r="G81" s="25">
        <f t="shared" si="14"/>
        <v>104.41696113074205</v>
      </c>
      <c r="H81" s="25">
        <f t="shared" si="15"/>
        <v>99.646643109540619</v>
      </c>
      <c r="I81" s="25">
        <f t="shared" si="16"/>
        <v>102.12014134275617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98.553345388788429</v>
      </c>
      <c r="D82" s="25">
        <f t="shared" si="11"/>
        <v>98.915009041591304</v>
      </c>
      <c r="E82" s="25">
        <f t="shared" si="12"/>
        <v>96.564195298372496</v>
      </c>
      <c r="F82" s="25">
        <f t="shared" si="13"/>
        <v>98.010849909584081</v>
      </c>
      <c r="G82" s="25">
        <f t="shared" si="14"/>
        <v>94.213381555153703</v>
      </c>
      <c r="H82" s="25">
        <f t="shared" si="15"/>
        <v>102.7124773960217</v>
      </c>
      <c r="I82" s="25">
        <f t="shared" si="16"/>
        <v>90.415913200723324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96.699029126213603</v>
      </c>
      <c r="D83" s="25">
        <f t="shared" si="11"/>
        <v>103.10679611650484</v>
      </c>
      <c r="E83" s="25">
        <f t="shared" si="12"/>
        <v>99.611650485436883</v>
      </c>
      <c r="F83" s="25">
        <f t="shared" si="13"/>
        <v>104.46601941747571</v>
      </c>
      <c r="G83" s="25">
        <f t="shared" si="14"/>
        <v>102.52427184466019</v>
      </c>
      <c r="H83" s="25">
        <f t="shared" si="15"/>
        <v>102.13592233009707</v>
      </c>
      <c r="I83" s="25">
        <f t="shared" si="16"/>
        <v>97.669902912621353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38" t="s">
        <v>29</v>
      </c>
      <c r="L102" s="139"/>
      <c r="M102" s="139"/>
      <c r="N102" s="139"/>
      <c r="O102" s="139"/>
      <c r="P102" s="139"/>
      <c r="Q102" s="139"/>
      <c r="R102" s="139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40"/>
      <c r="L103" s="139"/>
      <c r="M103" s="139"/>
      <c r="N103" s="139"/>
      <c r="O103" s="139"/>
      <c r="P103" s="139"/>
      <c r="Q103" s="139"/>
      <c r="R103" s="139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40"/>
      <c r="L104" s="139"/>
      <c r="M104" s="139"/>
      <c r="N104" s="139"/>
      <c r="O104" s="139"/>
      <c r="P104" s="139"/>
      <c r="Q104" s="139"/>
      <c r="R104" s="139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40"/>
      <c r="L105" s="139"/>
      <c r="M105" s="139"/>
      <c r="N105" s="139"/>
      <c r="O105" s="139"/>
      <c r="P105" s="139"/>
      <c r="Q105" s="139"/>
      <c r="R105" s="139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40"/>
      <c r="L106" s="139"/>
      <c r="M106" s="139"/>
      <c r="N106" s="139"/>
      <c r="O106" s="139"/>
      <c r="P106" s="139"/>
      <c r="Q106" s="139"/>
      <c r="R106" s="139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101.02937284369952</v>
      </c>
      <c r="D114" s="26">
        <f t="shared" si="27"/>
        <v>100.88580088158702</v>
      </c>
      <c r="E114" s="26">
        <f t="shared" si="27"/>
        <v>100.22402545589378</v>
      </c>
      <c r="F114" s="26">
        <f t="shared" si="27"/>
        <v>100.75725688703194</v>
      </c>
      <c r="G114" s="26">
        <f t="shared" si="27"/>
        <v>99.527536282937973</v>
      </c>
      <c r="H114" s="26">
        <f t="shared" si="27"/>
        <v>93.697222067514545</v>
      </c>
      <c r="I114" s="26">
        <f>IF(I115&gt;0,AVERAGE(I64:I113),"")</f>
        <v>95.542826165607494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20</v>
      </c>
      <c r="C115" s="26">
        <f t="shared" ref="C115:J115" si="28">COUNT(C64:C113)</f>
        <v>20</v>
      </c>
      <c r="D115" s="26">
        <f t="shared" si="28"/>
        <v>20</v>
      </c>
      <c r="E115" s="26">
        <f t="shared" si="28"/>
        <v>20</v>
      </c>
      <c r="F115" s="26">
        <f t="shared" si="28"/>
        <v>20</v>
      </c>
      <c r="G115" s="26">
        <f t="shared" si="28"/>
        <v>20</v>
      </c>
      <c r="H115" s="26">
        <f t="shared" si="28"/>
        <v>20</v>
      </c>
      <c r="I115" s="26">
        <f t="shared" si="28"/>
        <v>10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2.8549463577108862</v>
      </c>
      <c r="D116" s="26">
        <f t="shared" si="29"/>
        <v>3.4483341226716115</v>
      </c>
      <c r="E116" s="26">
        <f t="shared" si="29"/>
        <v>3.5672237612590774</v>
      </c>
      <c r="F116" s="26">
        <f t="shared" si="29"/>
        <v>4.0061725657679146</v>
      </c>
      <c r="G116" s="26">
        <f t="shared" si="29"/>
        <v>6.7160968075912457</v>
      </c>
      <c r="H116" s="26">
        <f t="shared" si="29"/>
        <v>13.058000866214103</v>
      </c>
      <c r="I116" s="26">
        <f>IF(I115&gt;0,STDEV(I64:I113),"")</f>
        <v>5.7082825735131157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0.63838541279569727</v>
      </c>
      <c r="D117" s="26">
        <f t="shared" si="30"/>
        <v>0.77107095074258214</v>
      </c>
      <c r="E117" s="26">
        <f t="shared" si="30"/>
        <v>0.7976554821127777</v>
      </c>
      <c r="F117" s="26">
        <f t="shared" si="30"/>
        <v>0.89580741866518032</v>
      </c>
      <c r="G117" s="26">
        <f t="shared" si="30"/>
        <v>1.501764900524335</v>
      </c>
      <c r="H117" s="26">
        <f t="shared" si="30"/>
        <v>2.9198577587105872</v>
      </c>
      <c r="I117" s="26">
        <f>IF(I115&gt;0,I116/SQRT(I115),"")</f>
        <v>1.8051174460148989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1.7291328115213698</v>
      </c>
      <c r="C118" s="26">
        <f t="shared" si="31"/>
        <v>1.7291328115213698</v>
      </c>
      <c r="D118" s="26">
        <f t="shared" si="31"/>
        <v>1.7291328115213698</v>
      </c>
      <c r="E118" s="26">
        <f t="shared" si="31"/>
        <v>1.7291328115213698</v>
      </c>
      <c r="F118" s="26">
        <f t="shared" si="31"/>
        <v>1.7291328115213698</v>
      </c>
      <c r="G118" s="26">
        <f t="shared" si="31"/>
        <v>1.7291328115213698</v>
      </c>
      <c r="H118" s="26">
        <f t="shared" si="31"/>
        <v>1.7291328115213698</v>
      </c>
      <c r="I118" s="26">
        <f t="shared" si="31"/>
        <v>1.8331129326562374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1.1038531636616542</v>
      </c>
      <c r="D119" s="26">
        <f t="shared" si="32"/>
        <v>1.3332840809399766</v>
      </c>
      <c r="E119" s="26">
        <f t="shared" si="32"/>
        <v>1.3792522664111009</v>
      </c>
      <c r="F119" s="26">
        <f t="shared" si="32"/>
        <v>1.5489700004182241</v>
      </c>
      <c r="G119" s="26">
        <f t="shared" si="32"/>
        <v>2.5967509646877533</v>
      </c>
      <c r="H119" s="26">
        <f t="shared" si="32"/>
        <v>5.048821855561723</v>
      </c>
      <c r="I119" s="26">
        <f>IF(I115&gt;2,I118*I117,"")</f>
        <v>3.3089841352533087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96.699029126213603</v>
      </c>
      <c r="D120" s="26">
        <f t="shared" si="33"/>
        <v>93.276108726752497</v>
      </c>
      <c r="E120" s="26">
        <f t="shared" si="33"/>
        <v>91.41630901287553</v>
      </c>
      <c r="F120" s="26">
        <f t="shared" si="33"/>
        <v>94.382022471910105</v>
      </c>
      <c r="G120" s="26">
        <f t="shared" si="33"/>
        <v>77.060133630289528</v>
      </c>
      <c r="H120" s="26">
        <f t="shared" si="33"/>
        <v>53.006681514476604</v>
      </c>
      <c r="I120" s="26">
        <f t="shared" si="33"/>
        <v>86.40915593705293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105.64417177914109</v>
      </c>
      <c r="D121" s="26">
        <f t="shared" si="34"/>
        <v>106.15577889447236</v>
      </c>
      <c r="E121" s="26">
        <f t="shared" si="34"/>
        <v>105.24193548387098</v>
      </c>
      <c r="F121" s="26">
        <f t="shared" si="34"/>
        <v>107.37704918032787</v>
      </c>
      <c r="G121" s="26">
        <f t="shared" si="34"/>
        <v>109.92462311557789</v>
      </c>
      <c r="H121" s="26">
        <f t="shared" si="34"/>
        <v>105.26315789473684</v>
      </c>
      <c r="I121" s="26">
        <f t="shared" si="34"/>
        <v>102.12014134275617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95.41</v>
      </c>
      <c r="C122" s="38">
        <f>100-B3</f>
        <v>95.41</v>
      </c>
      <c r="D122" s="38">
        <f>100-B3</f>
        <v>95.41</v>
      </c>
      <c r="E122" s="38">
        <f>100-B3</f>
        <v>95.41</v>
      </c>
      <c r="F122" s="38">
        <f>100-B3</f>
        <v>95.41</v>
      </c>
      <c r="G122" s="38">
        <f>100-B3</f>
        <v>95.41</v>
      </c>
      <c r="H122" s="38">
        <f>100-B3</f>
        <v>95.41</v>
      </c>
      <c r="I122" s="38">
        <f>100-B3</f>
        <v>95.41</v>
      </c>
      <c r="J122" s="38">
        <f>100-B3</f>
        <v>95.41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104.59</v>
      </c>
      <c r="C123" s="24">
        <f>100+B3</f>
        <v>104.59</v>
      </c>
      <c r="D123" s="24">
        <f>100+B3</f>
        <v>104.59</v>
      </c>
      <c r="E123" s="24">
        <f>100+B3</f>
        <v>104.59</v>
      </c>
      <c r="F123" s="24">
        <f>100+B3</f>
        <v>104.59</v>
      </c>
      <c r="G123" s="24">
        <f>100+B3</f>
        <v>104.59</v>
      </c>
      <c r="H123" s="24">
        <f>100+B3</f>
        <v>104.59</v>
      </c>
      <c r="I123" s="24">
        <f>100+B3</f>
        <v>104.59</v>
      </c>
      <c r="J123" s="24">
        <f>100+B3</f>
        <v>104.59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88.85</v>
      </c>
      <c r="C124" s="24">
        <f>100-E3</f>
        <v>88.85</v>
      </c>
      <c r="D124" s="24">
        <f>100-E3</f>
        <v>88.85</v>
      </c>
      <c r="E124" s="24">
        <f>100-E3</f>
        <v>88.85</v>
      </c>
      <c r="F124" s="24">
        <f>100-E3</f>
        <v>88.85</v>
      </c>
      <c r="G124" s="24">
        <f>100-E3</f>
        <v>88.85</v>
      </c>
      <c r="H124" s="24">
        <f>100-E3</f>
        <v>88.85</v>
      </c>
      <c r="I124" s="24">
        <f>100-E3</f>
        <v>88.85</v>
      </c>
      <c r="J124" s="39">
        <f>100-E3</f>
        <v>88.85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111.15</v>
      </c>
      <c r="C125" s="41">
        <f>100+E3</f>
        <v>111.15</v>
      </c>
      <c r="D125" s="41">
        <f>100+E3</f>
        <v>111.15</v>
      </c>
      <c r="E125" s="41">
        <f>100+E3</f>
        <v>111.15</v>
      </c>
      <c r="F125" s="41">
        <f>100+E3</f>
        <v>111.15</v>
      </c>
      <c r="G125" s="41">
        <f>100+E3</f>
        <v>111.15</v>
      </c>
      <c r="H125" s="41">
        <f>100+E3</f>
        <v>111.15</v>
      </c>
      <c r="I125" s="41">
        <f>100+E3</f>
        <v>111.15</v>
      </c>
      <c r="J125" s="37">
        <f>100+E3</f>
        <v>111.15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25"/>
  <sheetViews>
    <sheetView tabSelected="1" zoomScale="130" zoomScaleNormal="130" workbookViewId="0">
      <selection activeCell="F8" sqref="F8"/>
    </sheetView>
  </sheetViews>
  <sheetFormatPr baseColWidth="10" defaultColWidth="11.42578125" defaultRowHeight="12.75" x14ac:dyDescent="0.2"/>
  <cols>
    <col min="1" max="12" width="11.42578125" style="67"/>
    <col min="13" max="13" width="13.28515625" style="67" customWidth="1"/>
    <col min="14" max="16384" width="11.42578125" style="67"/>
  </cols>
  <sheetData>
    <row r="2" spans="1:13" ht="13.5" thickBot="1" x14ac:dyDescent="0.25"/>
    <row r="3" spans="1:13" ht="34.5" x14ac:dyDescent="0.45">
      <c r="B3" s="97" t="s">
        <v>67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x14ac:dyDescent="0.2">
      <c r="B4" s="100" t="s">
        <v>101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x14ac:dyDescent="0.2">
      <c r="B5" s="100" t="s">
        <v>110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2"/>
    </row>
    <row r="6" spans="1:13" x14ac:dyDescent="0.2">
      <c r="B6" s="100" t="s">
        <v>102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1:13" x14ac:dyDescent="0.2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1:13" x14ac:dyDescent="0.2">
      <c r="B8" s="100" t="s">
        <v>104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2"/>
    </row>
    <row r="9" spans="1:13" x14ac:dyDescent="0.2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</row>
    <row r="10" spans="1:13" x14ac:dyDescent="0.2">
      <c r="B10" s="100" t="s">
        <v>108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2"/>
    </row>
    <row r="11" spans="1:13" x14ac:dyDescent="0.2">
      <c r="B11" s="100" t="s">
        <v>109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2"/>
    </row>
    <row r="12" spans="1:13" x14ac:dyDescent="0.2">
      <c r="A12" s="67" t="s">
        <v>91</v>
      </c>
      <c r="B12" s="100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2"/>
    </row>
    <row r="13" spans="1:13" x14ac:dyDescent="0.2">
      <c r="B13" s="100" t="s">
        <v>105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2"/>
    </row>
    <row r="14" spans="1:13" x14ac:dyDescent="0.2">
      <c r="B14" s="100" t="s">
        <v>106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2"/>
    </row>
    <row r="15" spans="1:13" ht="13.5" thickBot="1" x14ac:dyDescent="0.25">
      <c r="B15" s="103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5"/>
    </row>
    <row r="16" spans="1:13" ht="45" thickBot="1" x14ac:dyDescent="0.6">
      <c r="B16" s="106"/>
    </row>
    <row r="17" spans="1:13" ht="44.25" x14ac:dyDescent="0.55000000000000004">
      <c r="B17" s="107" t="s">
        <v>68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9"/>
    </row>
    <row r="18" spans="1:13" x14ac:dyDescent="0.2">
      <c r="A18" s="67" t="s">
        <v>91</v>
      </c>
      <c r="B18" s="100" t="s">
        <v>107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</row>
    <row r="19" spans="1:13" x14ac:dyDescent="0.2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</row>
    <row r="20" spans="1:13" x14ac:dyDescent="0.2">
      <c r="B20" s="100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</row>
    <row r="21" spans="1:13" x14ac:dyDescent="0.2">
      <c r="B21" s="100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2"/>
    </row>
    <row r="22" spans="1:13" x14ac:dyDescent="0.2">
      <c r="B22" s="100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2"/>
    </row>
    <row r="23" spans="1:13" x14ac:dyDescent="0.2">
      <c r="B23" s="10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2"/>
    </row>
    <row r="24" spans="1:13" x14ac:dyDescent="0.2">
      <c r="B24" s="100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2"/>
    </row>
    <row r="25" spans="1:13" ht="13.5" thickBot="1" x14ac:dyDescent="0.25">
      <c r="B25" s="103" t="s">
        <v>69</v>
      </c>
      <c r="C25" s="104"/>
      <c r="D25" s="104" t="s">
        <v>97</v>
      </c>
      <c r="E25" s="104"/>
      <c r="F25" s="104"/>
      <c r="G25" s="104"/>
      <c r="H25" s="104"/>
      <c r="I25" s="104"/>
      <c r="J25" s="104"/>
      <c r="K25" s="104"/>
      <c r="L25" s="104"/>
      <c r="M25" s="10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2"/>
  <sheetViews>
    <sheetView workbookViewId="0">
      <selection activeCell="C22" sqref="C22"/>
    </sheetView>
  </sheetViews>
  <sheetFormatPr baseColWidth="10" defaultColWidth="11.42578125" defaultRowHeight="12.75" x14ac:dyDescent="0.2"/>
  <cols>
    <col min="1" max="1" width="11.42578125" style="108"/>
    <col min="2" max="2" width="17.42578125" style="108" customWidth="1"/>
    <col min="3" max="16384" width="11.42578125" style="108"/>
  </cols>
  <sheetData>
    <row r="1" spans="1:15" x14ac:dyDescent="0.2">
      <c r="A1" s="108" t="s">
        <v>70</v>
      </c>
      <c r="C1" s="109"/>
    </row>
    <row r="2" spans="1:15" x14ac:dyDescent="0.2">
      <c r="A2" s="110">
        <v>7.96</v>
      </c>
      <c r="B2" s="108" t="s">
        <v>71</v>
      </c>
      <c r="C2" s="109"/>
    </row>
    <row r="3" spans="1:15" x14ac:dyDescent="0.2">
      <c r="A3" s="110">
        <v>16.53</v>
      </c>
      <c r="B3" s="108" t="s">
        <v>72</v>
      </c>
      <c r="C3" s="111" t="s">
        <v>73</v>
      </c>
    </row>
    <row r="4" spans="1:15" x14ac:dyDescent="0.2">
      <c r="B4" s="112" t="s">
        <v>74</v>
      </c>
      <c r="C4" s="113">
        <f>SQRT((A2*A2)+(A3*A3))</f>
        <v>18.346729953863715</v>
      </c>
    </row>
    <row r="5" spans="1:15" x14ac:dyDescent="0.2">
      <c r="B5" s="108" t="s">
        <v>75</v>
      </c>
      <c r="C5" s="114">
        <f>0.5*A2</f>
        <v>3.98</v>
      </c>
    </row>
    <row r="6" spans="1:15" x14ac:dyDescent="0.2">
      <c r="B6" s="108" t="s">
        <v>76</v>
      </c>
      <c r="C6" s="114">
        <f>0.25*C4</f>
        <v>4.5866824884659287</v>
      </c>
    </row>
    <row r="7" spans="1:15" x14ac:dyDescent="0.2">
      <c r="B7" s="112" t="s">
        <v>77</v>
      </c>
      <c r="C7" s="114">
        <f>1.65*0.5*A2+C6</f>
        <v>11.153682488465929</v>
      </c>
    </row>
    <row r="8" spans="1:15" x14ac:dyDescent="0.2">
      <c r="L8" s="121" t="s">
        <v>88</v>
      </c>
    </row>
    <row r="9" spans="1:15" x14ac:dyDescent="0.2">
      <c r="M9" s="108" t="s">
        <v>78</v>
      </c>
      <c r="N9" s="115">
        <v>44420</v>
      </c>
    </row>
    <row r="10" spans="1:15" ht="15" x14ac:dyDescent="0.25">
      <c r="L10"/>
      <c r="M10" s="116">
        <f>( (7.96*7.96)+(16.53*16.53))</f>
        <v>336.60250000000002</v>
      </c>
      <c r="N10" s="116"/>
      <c r="O10" s="116"/>
    </row>
    <row r="11" spans="1:15" ht="15" x14ac:dyDescent="0.25">
      <c r="L11"/>
      <c r="M11" s="116">
        <f>SQRT(M10)</f>
        <v>18.346729953863715</v>
      </c>
      <c r="N11" s="116"/>
      <c r="O11" s="116"/>
    </row>
    <row r="12" spans="1:15" ht="15" x14ac:dyDescent="0.25">
      <c r="L12" s="122" t="s">
        <v>89</v>
      </c>
      <c r="M12" s="117">
        <f>0.25*M11</f>
        <v>4.5866824884659287</v>
      </c>
      <c r="N12" s="116"/>
      <c r="O12" s="116"/>
    </row>
    <row r="13" spans="1:15" ht="15" x14ac:dyDescent="0.25">
      <c r="L13"/>
      <c r="M13" s="116"/>
      <c r="N13" s="116"/>
      <c r="O13" s="116"/>
    </row>
    <row r="14" spans="1:15" ht="15" x14ac:dyDescent="0.25">
      <c r="L14"/>
      <c r="M14" s="116"/>
      <c r="N14" s="116"/>
      <c r="O14" s="116"/>
    </row>
    <row r="15" spans="1:15" ht="15" x14ac:dyDescent="0.25">
      <c r="L15"/>
      <c r="M15" s="116"/>
      <c r="N15" s="116"/>
      <c r="O15" s="116"/>
    </row>
    <row r="16" spans="1:15" ht="15" x14ac:dyDescent="0.25">
      <c r="L16"/>
      <c r="M16" s="116"/>
      <c r="N16" s="116"/>
      <c r="O16" s="116"/>
    </row>
    <row r="17" spans="1:15" ht="15" x14ac:dyDescent="0.25">
      <c r="L17"/>
      <c r="M17" s="116"/>
      <c r="N17" s="116"/>
      <c r="O17" s="116">
        <f>1.65*0.5*7.96</f>
        <v>6.5669999999999993</v>
      </c>
    </row>
    <row r="18" spans="1:15" ht="15" x14ac:dyDescent="0.25">
      <c r="L18"/>
      <c r="M18" s="116"/>
      <c r="N18" s="116" t="s">
        <v>79</v>
      </c>
      <c r="O18" s="117">
        <f>O17+4.58</f>
        <v>11.146999999999998</v>
      </c>
    </row>
    <row r="22" spans="1:15" x14ac:dyDescent="0.2">
      <c r="A22" s="112" t="s">
        <v>80</v>
      </c>
      <c r="C22" s="118" t="s">
        <v>92</v>
      </c>
    </row>
  </sheetData>
  <phoneticPr fontId="0" type="noConversion"/>
  <hyperlinks>
    <hyperlink ref="C22" r:id="rId1" display="https://biologicalvariation.eu/" xr:uid="{00000000-0004-0000-0400-000000000000}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Krav 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2022-04-29T09:04:19Z</dcterms:modified>
</cp:coreProperties>
</file>