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BAAEAFF4-E93D-4549-A32F-080E5E452D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C6" i="2"/>
  <c r="C7" i="2" s="1"/>
  <c r="C5" i="2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J117" i="1" l="1"/>
  <c r="B114" i="1"/>
  <c r="F121" i="1"/>
  <c r="H118" i="1"/>
  <c r="J114" i="1"/>
  <c r="I120" i="1"/>
  <c r="J118" i="1"/>
  <c r="I116" i="1"/>
  <c r="I117" i="1" s="1"/>
  <c r="I114" i="1"/>
  <c r="I118" i="1"/>
  <c r="H114" i="1"/>
  <c r="G120" i="1"/>
  <c r="G121" i="1"/>
  <c r="F118" i="1"/>
  <c r="F119" i="1" s="1"/>
  <c r="D120" i="1"/>
  <c r="C114" i="1"/>
  <c r="E118" i="1"/>
  <c r="E119" i="1" s="1"/>
  <c r="B118" i="1"/>
  <c r="B119" i="1" s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H119" i="1" l="1"/>
  <c r="I119" i="1"/>
  <c r="C119" i="1"/>
  <c r="D1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Apeland, Solveig</author>
  </authors>
  <commentList>
    <comment ref="I2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Apeland, Solveig:</t>
        </r>
        <r>
          <rPr>
            <sz val="9"/>
            <color indexed="81"/>
            <rFont val="Tahoma"/>
            <family val="2"/>
          </rPr>
          <t xml:space="preserve">
For lite i glasset: svar: 7,42. Ekskludert fra holdbarhetsresultatene.
</t>
        </r>
      </text>
    </comment>
  </commentList>
</comments>
</file>

<file path=xl/sharedStrings.xml><?xml version="1.0" encoding="utf-8"?>
<sst xmlns="http://schemas.openxmlformats.org/spreadsheetml/2006/main" count="130" uniqueCount="109">
  <si>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</si>
  <si>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</si>
  <si>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</si>
  <si>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</si>
  <si>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</si>
  <si>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</si>
  <si>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</si>
  <si>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</si>
  <si>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</si>
  <si>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</si>
  <si>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</si>
  <si>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</si>
  <si>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</si>
  <si>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</si>
  <si>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</si>
  <si>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</si>
  <si>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</si>
  <si>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</si>
  <si>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</si>
  <si>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</si>
  <si>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</si>
  <si>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</si>
  <si>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</si>
  <si>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</si>
  <si>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</si>
  <si>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</si>
  <si>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</si>
  <si>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</si>
  <si>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</si>
  <si>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</si>
  <si>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</si>
  <si>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</si>
  <si>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</si>
  <si>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</si>
  <si>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</si>
  <si>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</si>
  <si>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</si>
  <si>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</si>
  <si>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</si>
  <si>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</si>
  <si>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</si>
  <si>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</si>
  <si>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</si>
  <si>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</si>
  <si>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</si>
  <si>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</si>
  <si>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</si>
  <si>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</si>
  <si>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</si>
  <si>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</si>
  <si>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</si>
  <si>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</si>
  <si>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</si>
  <si>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</si>
  <si>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</si>
  <si>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</si>
  <si>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</si>
  <si>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</si>
  <si>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</si>
  <si>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</si>
  <si>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</si>
  <si>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</si>
  <si>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</si>
  <si>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</si>
  <si>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</si>
  <si>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</si>
  <si>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</si>
  <si>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</si>
  <si>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</si>
  <si>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</si>
  <si>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</si>
  <si>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</si>
  <si>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</si>
  <si>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</si>
  <si>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</si>
  <si>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</si>
  <si>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</si>
  <si>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</si>
  <si>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</si>
  <si>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https://biologicalvariation.eu/meta_calculations/1061</t>
  </si>
  <si>
    <t>K2EDTA</t>
  </si>
  <si>
    <t>Sysmex XN, instrument XN5 (masterinstrument)</t>
  </si>
  <si>
    <t>x</t>
  </si>
  <si>
    <t>21.01.2020 - 24.01.2020</t>
  </si>
  <si>
    <t>Betingelse 6</t>
  </si>
  <si>
    <t>Betingelse 7</t>
  </si>
  <si>
    <t>Impedanse</t>
  </si>
  <si>
    <t>Erytrocytter (10^12/L)</t>
  </si>
  <si>
    <t xml:space="preserve">Erytrocytter i kjøleskap </t>
  </si>
  <si>
    <t>Avdeling for medisinsk biokjemi, Stavanger universitetssjukehus</t>
  </si>
  <si>
    <t>Solveig Apeland, solveig.apeland@sus.no, 94170388</t>
  </si>
  <si>
    <t>Erytrocytter (*10^12/L)</t>
  </si>
  <si>
    <t>Cellpack DCL fra Sysmex</t>
  </si>
  <si>
    <t xml:space="preserve">Oppbevaring i kjøleskap fram til analysering. </t>
  </si>
  <si>
    <t>Deretter blanding 5 min. og 30 min. temperering.</t>
  </si>
  <si>
    <t>For lite prøvemateriale i glasset for analysering ved t84 timer.</t>
  </si>
  <si>
    <t xml:space="preserve">17.11.2021 Solveig Apeland (Fagbioingeniør hematologi) og Øyvind Skadberg (avdelingsoverlege). </t>
  </si>
  <si>
    <t xml:space="preserve">CVi og CVg er basert på data fra EFLM (se arkfane "Krav") </t>
  </si>
  <si>
    <t>Ett datapunkt ble ekskludert, da det sannsynligvis hadde for lite prøvemateriale (Se merknad).</t>
  </si>
  <si>
    <t>Erytrocytter er i vårt forsøk, under optimale forutsetninger (Oppbevart i kjøleskap fram til analysering) holdbar i mer enn 84 timer.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</si>
  <si>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</si>
  <si>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</si>
  <si>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</si>
  <si>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dag-til-dag-variasjon er minimal. Alle prøvene er analysert på samme instrument.</t>
  </si>
  <si>
    <t>Alle enkeltindivider (blå punkter) ligger innenfor kravene for tillatt totalfeil (blå linjer) til og med 84 timer.</t>
  </si>
  <si>
    <t xml:space="preserve">Alle gjennomsnitt med konfidensintervall (røde punkter) ligger innenfor kravene for tillatt bias(røde linjer) til og med 84 timer. </t>
  </si>
  <si>
    <t>.</t>
  </si>
  <si>
    <t xml:space="preserve">Alle prøvene er tatt samtidig og oppbevart i kjøleskap fram til analysering. Det er 1 prøve per person  per oppbevaringstid. </t>
  </si>
  <si>
    <t xml:space="preserve">Prøvene er tatt av friske personer.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</si>
</sst>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6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0" fillId="5" borderId="26" xfId="0" applyFill="1" applyBorder="1" applyAlignment="1"/>
    <xf numFmtId="0" fontId="0" fillId="5" borderId="27" xfId="0" applyFill="1" applyBorder="1" applyAlignment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0" fontId="3" fillId="0" borderId="0" xfId="1" applyAlignment="1" applyProtection="1"/>
    <xf numFmtId="49" fontId="0" fillId="0" borderId="24" xfId="0" applyNumberFormat="1" applyBorder="1"/>
    <xf numFmtId="49" fontId="0" fillId="5" borderId="24" xfId="0" applyNumberFormat="1" applyFill="1" applyBorder="1"/>
    <xf numFmtId="0" fontId="22" fillId="0" borderId="15" xfId="2" applyBorder="1"/>
    <xf numFmtId="0" fontId="22" fillId="0" borderId="10" xfId="2" applyBorder="1"/>
    <xf numFmtId="0" fontId="22" fillId="0" borderId="1" xfId="2" applyBorder="1"/>
    <xf numFmtId="0" fontId="0" fillId="0" borderId="0" xfId="2" applyFont="1" applyBorder="1"/>
    <xf numFmtId="0" fontId="22" fillId="0" borderId="0" xfId="2" applyBorder="1"/>
    <xf numFmtId="0" fontId="22" fillId="0" borderId="11" xfId="2" applyBorder="1"/>
    <xf numFmtId="14" fontId="22" fillId="0" borderId="0" xfId="2" applyNumberFormat="1" applyBorder="1"/>
    <xf numFmtId="0" fontId="24" fillId="0" borderId="0" xfId="0" applyFont="1" applyBorder="1"/>
    <xf numFmtId="0" fontId="23" fillId="0" borderId="0" xfId="0" applyFont="1" applyBorder="1"/>
    <xf numFmtId="0" fontId="2" fillId="0" borderId="0" xfId="0" applyFont="1" applyBorder="1"/>
    <xf numFmtId="0" fontId="24" fillId="9" borderId="0" xfId="0" applyFont="1" applyFill="1" applyBorder="1"/>
    <xf numFmtId="0" fontId="22" fillId="0" borderId="9" xfId="2" applyBorder="1"/>
    <xf numFmtId="0" fontId="22" fillId="0" borderId="6" xfId="2" applyBorder="1"/>
    <xf numFmtId="0" fontId="22" fillId="0" borderId="12" xfId="2" applyBorder="1"/>
    <xf numFmtId="0" fontId="8" fillId="0" borderId="52" xfId="2" applyFont="1" applyBorder="1"/>
    <xf numFmtId="0" fontId="0" fillId="5" borderId="25" xfId="0" applyFill="1" applyBorder="1" applyAlignment="1">
      <alignment horizontal="left"/>
    </xf>
    <xf numFmtId="0" fontId="8" fillId="0" borderId="0" xfId="0" applyFont="1" applyBorder="1" applyProtection="1">
      <protection hidden="1"/>
    </xf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4.5199999999999996</c:v>
                </c:pt>
                <c:pt idx="1">
                  <c:v>4.5199999999999996</c:v>
                </c:pt>
                <c:pt idx="2">
                  <c:v>4.5599999999999996</c:v>
                </c:pt>
                <c:pt idx="3">
                  <c:v>4.54</c:v>
                </c:pt>
                <c:pt idx="4">
                  <c:v>4.55</c:v>
                </c:pt>
                <c:pt idx="5">
                  <c:v>4.5599999999999996</c:v>
                </c:pt>
                <c:pt idx="6">
                  <c:v>4.5199999999999996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5.0199999999999996</c:v>
                </c:pt>
                <c:pt idx="1">
                  <c:v>5.05</c:v>
                </c:pt>
                <c:pt idx="2">
                  <c:v>5.01</c:v>
                </c:pt>
                <c:pt idx="3">
                  <c:v>5</c:v>
                </c:pt>
                <c:pt idx="4">
                  <c:v>4.99</c:v>
                </c:pt>
                <c:pt idx="5">
                  <c:v>5</c:v>
                </c:pt>
                <c:pt idx="6">
                  <c:v>4.95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5.18</c:v>
                </c:pt>
                <c:pt idx="1">
                  <c:v>5.24</c:v>
                </c:pt>
                <c:pt idx="2">
                  <c:v>5.21</c:v>
                </c:pt>
                <c:pt idx="3">
                  <c:v>5.34</c:v>
                </c:pt>
                <c:pt idx="4">
                  <c:v>5.22</c:v>
                </c:pt>
                <c:pt idx="5">
                  <c:v>5.17</c:v>
                </c:pt>
                <c:pt idx="6">
                  <c:v>5.22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4.8600000000000003</c:v>
                </c:pt>
                <c:pt idx="1">
                  <c:v>4.84</c:v>
                </c:pt>
                <c:pt idx="2">
                  <c:v>4.91</c:v>
                </c:pt>
                <c:pt idx="3">
                  <c:v>4.8</c:v>
                </c:pt>
                <c:pt idx="4">
                  <c:v>4.82</c:v>
                </c:pt>
                <c:pt idx="5">
                  <c:v>4.7699999999999996</c:v>
                </c:pt>
                <c:pt idx="6">
                  <c:v>4.82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4.46</c:v>
                </c:pt>
                <c:pt idx="1">
                  <c:v>4.54</c:v>
                </c:pt>
                <c:pt idx="2">
                  <c:v>4.54</c:v>
                </c:pt>
                <c:pt idx="3">
                  <c:v>4.53</c:v>
                </c:pt>
                <c:pt idx="4">
                  <c:v>4.5199999999999996</c:v>
                </c:pt>
                <c:pt idx="5">
                  <c:v>4.49</c:v>
                </c:pt>
                <c:pt idx="6">
                  <c:v>4.4800000000000004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3.96</c:v>
                </c:pt>
                <c:pt idx="1">
                  <c:v>3.99</c:v>
                </c:pt>
                <c:pt idx="2">
                  <c:v>3.99</c:v>
                </c:pt>
                <c:pt idx="3">
                  <c:v>4</c:v>
                </c:pt>
                <c:pt idx="4">
                  <c:v>4.05</c:v>
                </c:pt>
                <c:pt idx="5">
                  <c:v>4</c:v>
                </c:pt>
                <c:pt idx="6">
                  <c:v>4.01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4.5</c:v>
                </c:pt>
                <c:pt idx="1">
                  <c:v>4.4800000000000004</c:v>
                </c:pt>
                <c:pt idx="2">
                  <c:v>4.5599999999999996</c:v>
                </c:pt>
                <c:pt idx="3">
                  <c:v>4.4800000000000004</c:v>
                </c:pt>
                <c:pt idx="4">
                  <c:v>4.54</c:v>
                </c:pt>
                <c:pt idx="5">
                  <c:v>4.51</c:v>
                </c:pt>
                <c:pt idx="6">
                  <c:v>4.4800000000000004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4.38</c:v>
                </c:pt>
                <c:pt idx="1">
                  <c:v>4.32</c:v>
                </c:pt>
                <c:pt idx="2">
                  <c:v>4.46</c:v>
                </c:pt>
                <c:pt idx="3">
                  <c:v>4.4800000000000004</c:v>
                </c:pt>
                <c:pt idx="4">
                  <c:v>4.37</c:v>
                </c:pt>
                <c:pt idx="5">
                  <c:v>4.38</c:v>
                </c:pt>
                <c:pt idx="6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4.59</c:v>
                </c:pt>
                <c:pt idx="1">
                  <c:v>4.54</c:v>
                </c:pt>
                <c:pt idx="2">
                  <c:v>4.57</c:v>
                </c:pt>
                <c:pt idx="3">
                  <c:v>4.51</c:v>
                </c:pt>
                <c:pt idx="4">
                  <c:v>4.5199999999999996</c:v>
                </c:pt>
                <c:pt idx="5">
                  <c:v>4.6500000000000004</c:v>
                </c:pt>
                <c:pt idx="6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4.5199999999999996</c:v>
                </c:pt>
                <c:pt idx="1">
                  <c:v>4.59</c:v>
                </c:pt>
                <c:pt idx="2">
                  <c:v>4.5999999999999996</c:v>
                </c:pt>
                <c:pt idx="3">
                  <c:v>4.63</c:v>
                </c:pt>
                <c:pt idx="4">
                  <c:v>4.66</c:v>
                </c:pt>
                <c:pt idx="5">
                  <c:v>4.57</c:v>
                </c:pt>
                <c:pt idx="6">
                  <c:v>4.6100000000000003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4.25</c:v>
                </c:pt>
                <c:pt idx="1">
                  <c:v>4.3600000000000003</c:v>
                </c:pt>
                <c:pt idx="2">
                  <c:v>4.3099999999999996</c:v>
                </c:pt>
                <c:pt idx="3">
                  <c:v>4.32</c:v>
                </c:pt>
                <c:pt idx="4">
                  <c:v>4.29</c:v>
                </c:pt>
                <c:pt idx="5">
                  <c:v>4.29</c:v>
                </c:pt>
                <c:pt idx="6">
                  <c:v>4.2699999999999996</c:v>
                </c:pt>
                <c:pt idx="7">
                  <c:v>4.28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4.55</c:v>
                </c:pt>
                <c:pt idx="1">
                  <c:v>4.55</c:v>
                </c:pt>
                <c:pt idx="2">
                  <c:v>4.59</c:v>
                </c:pt>
                <c:pt idx="3">
                  <c:v>4.6399999999999997</c:v>
                </c:pt>
                <c:pt idx="4">
                  <c:v>4.6399999999999997</c:v>
                </c:pt>
                <c:pt idx="5">
                  <c:v>4.63</c:v>
                </c:pt>
                <c:pt idx="6">
                  <c:v>4.55</c:v>
                </c:pt>
                <c:pt idx="7">
                  <c:v>4.6399999999999997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4.7</c:v>
                </c:pt>
                <c:pt idx="1">
                  <c:v>4.6399999999999997</c:v>
                </c:pt>
                <c:pt idx="2">
                  <c:v>4.67</c:v>
                </c:pt>
                <c:pt idx="3">
                  <c:v>4.6500000000000004</c:v>
                </c:pt>
                <c:pt idx="4">
                  <c:v>4.6500000000000004</c:v>
                </c:pt>
                <c:pt idx="5">
                  <c:v>4.68</c:v>
                </c:pt>
                <c:pt idx="6">
                  <c:v>4.67</c:v>
                </c:pt>
                <c:pt idx="7">
                  <c:v>4.67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4.72</c:v>
                </c:pt>
                <c:pt idx="1">
                  <c:v>4.72</c:v>
                </c:pt>
                <c:pt idx="2">
                  <c:v>4.5999999999999996</c:v>
                </c:pt>
                <c:pt idx="3">
                  <c:v>4.7300000000000004</c:v>
                </c:pt>
                <c:pt idx="4">
                  <c:v>4.62</c:v>
                </c:pt>
                <c:pt idx="5">
                  <c:v>4.57</c:v>
                </c:pt>
                <c:pt idx="6">
                  <c:v>4.63</c:v>
                </c:pt>
                <c:pt idx="7">
                  <c:v>4.71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4.75</c:v>
                </c:pt>
                <c:pt idx="1">
                  <c:v>4.75</c:v>
                </c:pt>
                <c:pt idx="2">
                  <c:v>4.8099999999999996</c:v>
                </c:pt>
                <c:pt idx="3">
                  <c:v>4.71</c:v>
                </c:pt>
                <c:pt idx="4">
                  <c:v>4.8</c:v>
                </c:pt>
                <c:pt idx="5">
                  <c:v>4.71</c:v>
                </c:pt>
                <c:pt idx="6">
                  <c:v>4.66</c:v>
                </c:pt>
                <c:pt idx="7">
                  <c:v>4.6399999999999997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4.68</c:v>
                </c:pt>
                <c:pt idx="1">
                  <c:v>4.6500000000000004</c:v>
                </c:pt>
                <c:pt idx="2">
                  <c:v>4.6900000000000004</c:v>
                </c:pt>
                <c:pt idx="3">
                  <c:v>4.6500000000000004</c:v>
                </c:pt>
                <c:pt idx="4">
                  <c:v>4.67</c:v>
                </c:pt>
                <c:pt idx="5">
                  <c:v>4.68</c:v>
                </c:pt>
                <c:pt idx="6">
                  <c:v>4.7</c:v>
                </c:pt>
                <c:pt idx="7">
                  <c:v>4.62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5.48</c:v>
                </c:pt>
                <c:pt idx="1">
                  <c:v>5.54</c:v>
                </c:pt>
                <c:pt idx="2">
                  <c:v>5.55</c:v>
                </c:pt>
                <c:pt idx="3">
                  <c:v>5.57</c:v>
                </c:pt>
                <c:pt idx="4">
                  <c:v>5.49</c:v>
                </c:pt>
                <c:pt idx="5">
                  <c:v>5.55</c:v>
                </c:pt>
                <c:pt idx="6">
                  <c:v>5.46</c:v>
                </c:pt>
                <c:pt idx="7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4.5199999999999996</c:v>
                </c:pt>
                <c:pt idx="1">
                  <c:v>4.57</c:v>
                </c:pt>
                <c:pt idx="2">
                  <c:v>4.59</c:v>
                </c:pt>
                <c:pt idx="3">
                  <c:v>4.51</c:v>
                </c:pt>
                <c:pt idx="4">
                  <c:v>4.63</c:v>
                </c:pt>
                <c:pt idx="5">
                  <c:v>4.58</c:v>
                </c:pt>
                <c:pt idx="6">
                  <c:v>4.6100000000000003</c:v>
                </c:pt>
                <c:pt idx="7">
                  <c:v>4.5599999999999996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4.6100000000000003</c:v>
                </c:pt>
                <c:pt idx="1">
                  <c:v>4.6399999999999997</c:v>
                </c:pt>
                <c:pt idx="2">
                  <c:v>4.6100000000000003</c:v>
                </c:pt>
                <c:pt idx="3">
                  <c:v>4.6100000000000003</c:v>
                </c:pt>
                <c:pt idx="4">
                  <c:v>4.66</c:v>
                </c:pt>
                <c:pt idx="5">
                  <c:v>4.5599999999999996</c:v>
                </c:pt>
                <c:pt idx="6">
                  <c:v>4.66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4.29</c:v>
                </c:pt>
                <c:pt idx="1">
                  <c:v>4.34</c:v>
                </c:pt>
                <c:pt idx="2">
                  <c:v>4.32</c:v>
                </c:pt>
                <c:pt idx="3">
                  <c:v>4.3600000000000003</c:v>
                </c:pt>
                <c:pt idx="4">
                  <c:v>4.2699999999999996</c:v>
                </c:pt>
                <c:pt idx="5">
                  <c:v>4.3099999999999996</c:v>
                </c:pt>
                <c:pt idx="6">
                  <c:v>4.32</c:v>
                </c:pt>
                <c:pt idx="7">
                  <c:v>4.34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90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90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90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90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90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90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6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15000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100.88495575221239</c:v>
                </c:pt>
                <c:pt idx="3">
                  <c:v>100.44247787610621</c:v>
                </c:pt>
                <c:pt idx="4">
                  <c:v>100.66371681415929</c:v>
                </c:pt>
                <c:pt idx="5">
                  <c:v>100.88495575221239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100.59760956175299</c:v>
                </c:pt>
                <c:pt idx="2">
                  <c:v>99.800796812748999</c:v>
                </c:pt>
                <c:pt idx="3">
                  <c:v>99.601593625498026</c:v>
                </c:pt>
                <c:pt idx="4">
                  <c:v>99.402390438247025</c:v>
                </c:pt>
                <c:pt idx="5">
                  <c:v>99.601593625498026</c:v>
                </c:pt>
                <c:pt idx="6">
                  <c:v>98.605577689243034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101.15830115830119</c:v>
                </c:pt>
                <c:pt idx="2">
                  <c:v>100.57915057915059</c:v>
                </c:pt>
                <c:pt idx="3">
                  <c:v>103.08880308880308</c:v>
                </c:pt>
                <c:pt idx="4">
                  <c:v>100.77220077220078</c:v>
                </c:pt>
                <c:pt idx="5">
                  <c:v>99.806949806949802</c:v>
                </c:pt>
                <c:pt idx="6">
                  <c:v>100.77220077220078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99.588477366255134</c:v>
                </c:pt>
                <c:pt idx="2">
                  <c:v>101.02880658436213</c:v>
                </c:pt>
                <c:pt idx="3">
                  <c:v>98.76543209876543</c:v>
                </c:pt>
                <c:pt idx="4">
                  <c:v>99.176954732510296</c:v>
                </c:pt>
                <c:pt idx="5">
                  <c:v>98.148148148148124</c:v>
                </c:pt>
                <c:pt idx="6">
                  <c:v>99.176954732510296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101.79372197309418</c:v>
                </c:pt>
                <c:pt idx="2">
                  <c:v>101.79372197309418</c:v>
                </c:pt>
                <c:pt idx="3">
                  <c:v>101.56950672645742</c:v>
                </c:pt>
                <c:pt idx="4">
                  <c:v>101.34529147982062</c:v>
                </c:pt>
                <c:pt idx="5">
                  <c:v>100.67264573991032</c:v>
                </c:pt>
                <c:pt idx="6">
                  <c:v>100.44843049327355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100.75757575757575</c:v>
                </c:pt>
                <c:pt idx="2">
                  <c:v>100.75757575757575</c:v>
                </c:pt>
                <c:pt idx="3">
                  <c:v>101.01010101010101</c:v>
                </c:pt>
                <c:pt idx="4">
                  <c:v>102.27272727272727</c:v>
                </c:pt>
                <c:pt idx="5">
                  <c:v>101.01010101010101</c:v>
                </c:pt>
                <c:pt idx="6">
                  <c:v>101.26262626262626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99.555555555555557</c:v>
                </c:pt>
                <c:pt idx="2">
                  <c:v>101.33333333333331</c:v>
                </c:pt>
                <c:pt idx="3">
                  <c:v>99.555555555555557</c:v>
                </c:pt>
                <c:pt idx="4">
                  <c:v>100.8888888888889</c:v>
                </c:pt>
                <c:pt idx="5">
                  <c:v>100.22222222222221</c:v>
                </c:pt>
                <c:pt idx="6">
                  <c:v>99.555555555555557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98.63013698630138</c:v>
                </c:pt>
                <c:pt idx="2">
                  <c:v>101.82648401826484</c:v>
                </c:pt>
                <c:pt idx="3">
                  <c:v>102.28310502283107</c:v>
                </c:pt>
                <c:pt idx="4">
                  <c:v>99.771689497716892</c:v>
                </c:pt>
                <c:pt idx="5">
                  <c:v>100</c:v>
                </c:pt>
                <c:pt idx="6">
                  <c:v>100.45662100456623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98.91067538126363</c:v>
                </c:pt>
                <c:pt idx="2">
                  <c:v>99.564270152505458</c:v>
                </c:pt>
                <c:pt idx="3">
                  <c:v>98.257080610021788</c:v>
                </c:pt>
                <c:pt idx="4">
                  <c:v>98.474945533769059</c:v>
                </c:pt>
                <c:pt idx="5">
                  <c:v>101.30718954248368</c:v>
                </c:pt>
                <c:pt idx="6">
                  <c:v>98.039215686274517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101.54867256637168</c:v>
                </c:pt>
                <c:pt idx="2">
                  <c:v>101.76991150442478</c:v>
                </c:pt>
                <c:pt idx="3">
                  <c:v>102.43362831858407</c:v>
                </c:pt>
                <c:pt idx="4">
                  <c:v>103.09734513274338</c:v>
                </c:pt>
                <c:pt idx="5">
                  <c:v>101.1061946902655</c:v>
                </c:pt>
                <c:pt idx="6">
                  <c:v>101.99115044247789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102.58823529411765</c:v>
                </c:pt>
                <c:pt idx="2">
                  <c:v>101.41176470588233</c:v>
                </c:pt>
                <c:pt idx="3">
                  <c:v>101.64705882352942</c:v>
                </c:pt>
                <c:pt idx="4">
                  <c:v>100.94117647058825</c:v>
                </c:pt>
                <c:pt idx="5">
                  <c:v>100.94117647058825</c:v>
                </c:pt>
                <c:pt idx="6">
                  <c:v>100.47058823529412</c:v>
                </c:pt>
                <c:pt idx="7">
                  <c:v>100.70588235294117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100.87912087912088</c:v>
                </c:pt>
                <c:pt idx="3">
                  <c:v>101.97802197802197</c:v>
                </c:pt>
                <c:pt idx="4">
                  <c:v>101.97802197802197</c:v>
                </c:pt>
                <c:pt idx="5">
                  <c:v>101.75824175824175</c:v>
                </c:pt>
                <c:pt idx="6">
                  <c:v>100</c:v>
                </c:pt>
                <c:pt idx="7">
                  <c:v>101.97802197802197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98.723404255319139</c:v>
                </c:pt>
                <c:pt idx="2">
                  <c:v>99.361702127659569</c:v>
                </c:pt>
                <c:pt idx="3">
                  <c:v>98.936170212765958</c:v>
                </c:pt>
                <c:pt idx="4">
                  <c:v>98.936170212765958</c:v>
                </c:pt>
                <c:pt idx="5">
                  <c:v>99.574468085106375</c:v>
                </c:pt>
                <c:pt idx="6">
                  <c:v>99.361702127659569</c:v>
                </c:pt>
                <c:pt idx="7">
                  <c:v>99.361702127659569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97.457627118644069</c:v>
                </c:pt>
                <c:pt idx="3">
                  <c:v>100.21186440677967</c:v>
                </c:pt>
                <c:pt idx="4">
                  <c:v>97.881355932203391</c:v>
                </c:pt>
                <c:pt idx="5">
                  <c:v>96.822033898305094</c:v>
                </c:pt>
                <c:pt idx="6">
                  <c:v>98.093220338983059</c:v>
                </c:pt>
                <c:pt idx="7">
                  <c:v>99.788135593220346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101.26315789473684</c:v>
                </c:pt>
                <c:pt idx="3">
                  <c:v>99.157894736842096</c:v>
                </c:pt>
                <c:pt idx="4">
                  <c:v>101.05263157894737</c:v>
                </c:pt>
                <c:pt idx="5">
                  <c:v>99.157894736842096</c:v>
                </c:pt>
                <c:pt idx="6">
                  <c:v>98.10526315789474</c:v>
                </c:pt>
                <c:pt idx="7">
                  <c:v>97.68421052631578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99.358974358974379</c:v>
                </c:pt>
                <c:pt idx="2">
                  <c:v>100.21367521367523</c:v>
                </c:pt>
                <c:pt idx="3">
                  <c:v>99.358974358974379</c:v>
                </c:pt>
                <c:pt idx="4">
                  <c:v>99.786324786324784</c:v>
                </c:pt>
                <c:pt idx="5">
                  <c:v>100</c:v>
                </c:pt>
                <c:pt idx="6">
                  <c:v>100.42735042735045</c:v>
                </c:pt>
                <c:pt idx="7">
                  <c:v>98.71794871794873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101.09489051094889</c:v>
                </c:pt>
                <c:pt idx="2">
                  <c:v>101.27737226277371</c:v>
                </c:pt>
                <c:pt idx="3">
                  <c:v>101.64233576642336</c:v>
                </c:pt>
                <c:pt idx="4">
                  <c:v>100.18248175182481</c:v>
                </c:pt>
                <c:pt idx="5">
                  <c:v>101.27737226277371</c:v>
                </c:pt>
                <c:pt idx="6">
                  <c:v>99.635036496350367</c:v>
                </c:pt>
                <c:pt idx="7">
                  <c:v>100.36496350364963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101.1061946902655</c:v>
                </c:pt>
                <c:pt idx="2">
                  <c:v>101.54867256637168</c:v>
                </c:pt>
                <c:pt idx="3">
                  <c:v>99.778761061946909</c:v>
                </c:pt>
                <c:pt idx="4">
                  <c:v>102.43362831858407</c:v>
                </c:pt>
                <c:pt idx="5">
                  <c:v>101.3274336283186</c:v>
                </c:pt>
                <c:pt idx="6">
                  <c:v>101.99115044247789</c:v>
                </c:pt>
                <c:pt idx="7">
                  <c:v>100.88495575221239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100.65075921908893</c:v>
                </c:pt>
                <c:pt idx="2">
                  <c:v>100</c:v>
                </c:pt>
                <c:pt idx="3">
                  <c:v>100</c:v>
                </c:pt>
                <c:pt idx="4">
                  <c:v>101.08459869848157</c:v>
                </c:pt>
                <c:pt idx="5">
                  <c:v>98.915401301518429</c:v>
                </c:pt>
                <c:pt idx="6">
                  <c:v>101.08459869848157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101.16550116550115</c:v>
                </c:pt>
                <c:pt idx="2">
                  <c:v>100.69930069930071</c:v>
                </c:pt>
                <c:pt idx="3">
                  <c:v>101.63170163170163</c:v>
                </c:pt>
                <c:pt idx="4">
                  <c:v>99.533799533799524</c:v>
                </c:pt>
                <c:pt idx="5">
                  <c:v>100.46620046620045</c:v>
                </c:pt>
                <c:pt idx="6">
                  <c:v>100.69930069930071</c:v>
                </c:pt>
                <c:pt idx="7">
                  <c:v>101.16550116550115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0.41272748751152305</c:v>
                  </c:pt>
                  <c:pt idx="2">
                    <c:v>0.40836597633840455</c:v>
                  </c:pt>
                  <c:pt idx="3">
                    <c:v>0.54074397900821047</c:v>
                  </c:pt>
                  <c:pt idx="4">
                    <c:v>0.53257399339180944</c:v>
                  </c:pt>
                  <c:pt idx="5">
                    <c:v>0.4707708580186365</c:v>
                  </c:pt>
                  <c:pt idx="6">
                    <c:v>0.46115012204654182</c:v>
                  </c:pt>
                  <c:pt idx="7">
                    <c:v>0.82282783807172599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0.41272748751152305</c:v>
                  </c:pt>
                  <c:pt idx="2">
                    <c:v>0.40836597633840455</c:v>
                  </c:pt>
                  <c:pt idx="3">
                    <c:v>0.54074397900821047</c:v>
                  </c:pt>
                  <c:pt idx="4">
                    <c:v>0.53257399339180944</c:v>
                  </c:pt>
                  <c:pt idx="5">
                    <c:v>0.4707708580186365</c:v>
                  </c:pt>
                  <c:pt idx="6">
                    <c:v>0.46115012204654182</c:v>
                  </c:pt>
                  <c:pt idx="7">
                    <c:v>0.82282783807172599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100.36143429003437</c:v>
                </c:pt>
                <c:pt idx="2">
                  <c:v>100.67256999679186</c:v>
                </c:pt>
                <c:pt idx="3">
                  <c:v>100.56750334548545</c:v>
                </c:pt>
                <c:pt idx="4">
                  <c:v>100.48381699121627</c:v>
                </c:pt>
                <c:pt idx="5">
                  <c:v>100.1500111572843</c:v>
                </c:pt>
                <c:pt idx="6">
                  <c:v>100.00882716312601</c:v>
                </c:pt>
                <c:pt idx="7">
                  <c:v>100.07236907971897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98.25</c:v>
                </c:pt>
                <c:pt idx="1">
                  <c:v>98.25</c:v>
                </c:pt>
                <c:pt idx="2">
                  <c:v>98.25</c:v>
                </c:pt>
                <c:pt idx="3">
                  <c:v>98.25</c:v>
                </c:pt>
                <c:pt idx="4">
                  <c:v>98.25</c:v>
                </c:pt>
                <c:pt idx="5">
                  <c:v>98.25</c:v>
                </c:pt>
                <c:pt idx="6">
                  <c:v>98.25</c:v>
                </c:pt>
                <c:pt idx="7">
                  <c:v>98.25</c:v>
                </c:pt>
                <c:pt idx="8">
                  <c:v>98.25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101.75</c:v>
                </c:pt>
                <c:pt idx="1">
                  <c:v>101.75</c:v>
                </c:pt>
                <c:pt idx="2">
                  <c:v>101.75</c:v>
                </c:pt>
                <c:pt idx="3">
                  <c:v>101.75</c:v>
                </c:pt>
                <c:pt idx="4">
                  <c:v>101.75</c:v>
                </c:pt>
                <c:pt idx="5">
                  <c:v>101.75</c:v>
                </c:pt>
                <c:pt idx="6">
                  <c:v>101.75</c:v>
                </c:pt>
                <c:pt idx="7">
                  <c:v>101.75</c:v>
                </c:pt>
                <c:pt idx="8">
                  <c:v>101.75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96.1</c:v>
                </c:pt>
                <c:pt idx="1">
                  <c:v>96.1</c:v>
                </c:pt>
                <c:pt idx="2">
                  <c:v>96.1</c:v>
                </c:pt>
                <c:pt idx="3">
                  <c:v>96.1</c:v>
                </c:pt>
                <c:pt idx="4">
                  <c:v>96.1</c:v>
                </c:pt>
                <c:pt idx="5">
                  <c:v>96.1</c:v>
                </c:pt>
                <c:pt idx="6">
                  <c:v>96.1</c:v>
                </c:pt>
                <c:pt idx="7">
                  <c:v>96.1</c:v>
                </c:pt>
                <c:pt idx="8">
                  <c:v>96.1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103.9</c:v>
                </c:pt>
                <c:pt idx="1">
                  <c:v>103.9</c:v>
                </c:pt>
                <c:pt idx="2">
                  <c:v>103.9</c:v>
                </c:pt>
                <c:pt idx="3">
                  <c:v>103.9</c:v>
                </c:pt>
                <c:pt idx="4">
                  <c:v>103.9</c:v>
                </c:pt>
                <c:pt idx="5">
                  <c:v>103.9</c:v>
                </c:pt>
                <c:pt idx="6">
                  <c:v>103.9</c:v>
                </c:pt>
                <c:pt idx="7">
                  <c:v>103.9</c:v>
                </c:pt>
                <c:pt idx="8">
                  <c:v>103.9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ax val="105"/>
          <c:min val="9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14</xdr:col>
      <xdr:colOff>258756</xdr:colOff>
      <xdr:row>77</xdr:row>
      <xdr:rowOff>77386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4350"/>
          <a:ext cx="11326806" cy="8497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iologicalvariation.eu/meta_calculations/1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D12" sqref="D12:I12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37" t="s">
        <v>44</v>
      </c>
      <c r="D3" s="137"/>
      <c r="E3" s="137"/>
      <c r="F3" s="137"/>
      <c r="G3" s="137"/>
      <c r="H3" s="137"/>
      <c r="I3" s="137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35" t="s">
        <v>89</v>
      </c>
      <c r="E8" s="70"/>
      <c r="F8" s="70"/>
      <c r="G8" s="70"/>
      <c r="H8" s="70"/>
      <c r="I8" s="71"/>
    </row>
    <row r="9" spans="3:9" ht="26.25" customHeight="1" x14ac:dyDescent="0.3">
      <c r="C9" s="69" t="s">
        <v>47</v>
      </c>
      <c r="D9" s="138" t="s">
        <v>83</v>
      </c>
      <c r="E9" s="139"/>
      <c r="F9" s="139"/>
      <c r="G9" s="139"/>
      <c r="H9" s="139"/>
      <c r="I9" s="140"/>
    </row>
    <row r="10" spans="3:9" ht="20.25" x14ac:dyDescent="0.3">
      <c r="C10" s="69" t="s">
        <v>48</v>
      </c>
      <c r="D10" s="141" t="s">
        <v>90</v>
      </c>
      <c r="E10" s="142"/>
      <c r="F10" s="142"/>
      <c r="G10" s="142"/>
      <c r="H10" s="142"/>
      <c r="I10" s="143"/>
    </row>
    <row r="11" spans="3:9" x14ac:dyDescent="0.2">
      <c r="C11" s="72" t="s">
        <v>49</v>
      </c>
      <c r="D11" s="144"/>
      <c r="E11" s="145"/>
      <c r="F11" s="145"/>
      <c r="G11" s="145"/>
      <c r="H11" s="145"/>
      <c r="I11" s="146"/>
    </row>
    <row r="12" spans="3:9" ht="25.5" customHeight="1" x14ac:dyDescent="0.3">
      <c r="C12" s="69" t="s">
        <v>50</v>
      </c>
      <c r="D12" s="147" t="s">
        <v>87</v>
      </c>
      <c r="E12" s="139"/>
      <c r="F12" s="139"/>
      <c r="G12" s="139"/>
      <c r="H12" s="139"/>
      <c r="I12" s="140"/>
    </row>
    <row r="13" spans="3:9" ht="24.75" customHeight="1" x14ac:dyDescent="0.3">
      <c r="C13" s="69" t="s">
        <v>51</v>
      </c>
      <c r="D13" s="147" t="s">
        <v>80</v>
      </c>
      <c r="E13" s="139"/>
      <c r="F13" s="139"/>
      <c r="G13" s="139"/>
      <c r="H13" s="139"/>
      <c r="I13" s="140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opLeftCell="A4" workbookViewId="0">
      <selection activeCell="F16" sqref="F16"/>
    </sheetView>
  </sheetViews>
  <sheetFormatPr baseColWidth="10" defaultColWidth="11.42578125" defaultRowHeight="12.75" x14ac:dyDescent="0.2"/>
  <cols>
    <col min="1" max="1" width="57.42578125" style="74" customWidth="1"/>
    <col min="2" max="2" width="20.28515625" style="74" customWidth="1"/>
    <col min="3" max="3" width="13" style="74" customWidth="1"/>
    <col min="4" max="4" width="13.28515625" style="74" customWidth="1"/>
    <col min="5" max="5" width="13.42578125" style="74" customWidth="1"/>
    <col min="6" max="6" width="13.5703125" style="74" customWidth="1"/>
    <col min="7" max="9" width="13.7109375" style="74" bestFit="1" customWidth="1"/>
    <col min="10" max="16384" width="11.42578125" style="74"/>
  </cols>
  <sheetData>
    <row r="1" spans="1:9" ht="20.25" x14ac:dyDescent="0.3">
      <c r="A1" s="73" t="s">
        <v>42</v>
      </c>
      <c r="B1" s="73"/>
      <c r="C1" s="73"/>
      <c r="D1" s="73"/>
      <c r="E1" s="73"/>
      <c r="F1" s="73"/>
      <c r="G1" s="73"/>
      <c r="H1" s="73"/>
      <c r="I1" s="73"/>
    </row>
    <row r="2" spans="1:9" ht="20.25" x14ac:dyDescent="0.3">
      <c r="A2" s="75" t="s">
        <v>91</v>
      </c>
      <c r="B2" s="73"/>
      <c r="C2" s="73"/>
      <c r="D2" s="73"/>
      <c r="E2" s="73"/>
      <c r="F2" s="73"/>
      <c r="G2" s="73"/>
      <c r="H2" s="73"/>
      <c r="I2" s="73"/>
    </row>
    <row r="3" spans="1:9" ht="20.25" x14ac:dyDescent="0.3">
      <c r="A3" s="73" t="s">
        <v>53</v>
      </c>
      <c r="B3" s="76"/>
      <c r="C3" s="73"/>
      <c r="D3" s="73"/>
      <c r="E3" s="73"/>
      <c r="F3" s="73"/>
      <c r="G3" s="73"/>
      <c r="H3" s="73"/>
      <c r="I3" s="73"/>
    </row>
    <row r="4" spans="1:9" ht="15" x14ac:dyDescent="0.2">
      <c r="A4" s="77" t="s">
        <v>40</v>
      </c>
      <c r="B4" s="77"/>
      <c r="C4" s="77"/>
      <c r="D4" s="77"/>
      <c r="E4" s="77"/>
      <c r="F4" s="77"/>
      <c r="G4" s="77"/>
      <c r="H4" s="77"/>
      <c r="I4" s="77"/>
    </row>
    <row r="5" spans="1:9" ht="15" x14ac:dyDescent="0.2">
      <c r="A5" s="78" t="s">
        <v>81</v>
      </c>
      <c r="B5" s="79"/>
      <c r="C5" s="79"/>
      <c r="D5" s="79"/>
      <c r="E5" s="79"/>
      <c r="F5" s="79"/>
      <c r="G5" s="79"/>
      <c r="H5" s="79"/>
      <c r="I5" s="79"/>
    </row>
    <row r="6" spans="1:9" ht="15" x14ac:dyDescent="0.2">
      <c r="A6" s="77"/>
      <c r="B6" s="79"/>
      <c r="C6" s="79"/>
      <c r="D6" s="77"/>
      <c r="E6" s="77"/>
      <c r="F6" s="77"/>
      <c r="G6" s="77"/>
      <c r="H6" s="77"/>
      <c r="I6" s="77"/>
    </row>
    <row r="7" spans="1:9" ht="15" x14ac:dyDescent="0.2">
      <c r="A7" s="77" t="s">
        <v>41</v>
      </c>
      <c r="B7" s="79"/>
      <c r="C7" s="79"/>
      <c r="D7" s="79"/>
      <c r="E7" s="79"/>
      <c r="F7" s="79"/>
      <c r="G7" s="79"/>
      <c r="H7" s="79"/>
      <c r="I7" s="79"/>
    </row>
    <row r="8" spans="1:9" ht="15" x14ac:dyDescent="0.2">
      <c r="A8" s="78" t="s">
        <v>86</v>
      </c>
      <c r="B8" s="79"/>
      <c r="C8" s="79"/>
      <c r="D8" s="79"/>
      <c r="E8" s="79"/>
      <c r="F8" s="79"/>
      <c r="G8" s="79"/>
      <c r="H8" s="79"/>
      <c r="I8" s="79"/>
    </row>
    <row r="9" spans="1:9" ht="15" x14ac:dyDescent="0.2">
      <c r="A9" s="77"/>
      <c r="B9" s="79"/>
      <c r="C9" s="79"/>
      <c r="D9" s="79"/>
      <c r="E9" s="77"/>
      <c r="F9" s="77"/>
      <c r="G9" s="77"/>
      <c r="H9" s="77"/>
      <c r="I9" s="77"/>
    </row>
    <row r="10" spans="1:9" ht="15" x14ac:dyDescent="0.2">
      <c r="A10" s="77" t="s">
        <v>43</v>
      </c>
      <c r="B10" s="79"/>
      <c r="C10" s="79"/>
      <c r="D10" s="79"/>
      <c r="E10" s="79"/>
      <c r="F10" s="79"/>
      <c r="G10" s="79"/>
      <c r="H10" s="79"/>
      <c r="I10" s="79"/>
    </row>
    <row r="11" spans="1:9" ht="15" x14ac:dyDescent="0.2">
      <c r="A11" s="78" t="s">
        <v>92</v>
      </c>
      <c r="B11" s="79"/>
      <c r="C11" s="79"/>
      <c r="D11" s="79"/>
      <c r="E11" s="79"/>
      <c r="F11" s="79"/>
      <c r="G11" s="79"/>
      <c r="H11" s="79"/>
      <c r="I11" s="79"/>
    </row>
    <row r="12" spans="1:9" ht="15" x14ac:dyDescent="0.2">
      <c r="A12" s="77"/>
      <c r="B12" s="77"/>
      <c r="C12" s="77"/>
      <c r="D12" s="77"/>
      <c r="E12" s="77"/>
      <c r="F12" s="77"/>
      <c r="G12" s="77"/>
      <c r="H12" s="77"/>
      <c r="I12" s="77"/>
    </row>
    <row r="13" spans="1:9" ht="15" x14ac:dyDescent="0.2">
      <c r="A13" s="77" t="s">
        <v>34</v>
      </c>
      <c r="B13" s="77"/>
      <c r="C13" s="77"/>
      <c r="D13" s="77"/>
      <c r="E13" s="77"/>
      <c r="F13" s="77"/>
      <c r="G13" s="77"/>
      <c r="H13" s="77"/>
      <c r="I13" s="77"/>
    </row>
    <row r="14" spans="1:9" ht="15" x14ac:dyDescent="0.2">
      <c r="A14" s="80" t="s">
        <v>82</v>
      </c>
      <c r="B14" s="81" t="s">
        <v>31</v>
      </c>
      <c r="C14" s="81"/>
      <c r="D14" s="81"/>
      <c r="E14" s="77"/>
      <c r="F14" s="77"/>
      <c r="G14" s="77"/>
      <c r="H14" s="77"/>
      <c r="I14" s="77"/>
    </row>
    <row r="15" spans="1:9" ht="15" x14ac:dyDescent="0.2">
      <c r="A15" s="80"/>
      <c r="B15" s="81" t="s">
        <v>33</v>
      </c>
      <c r="C15" s="82"/>
      <c r="D15" s="83"/>
      <c r="E15" s="77"/>
      <c r="F15" s="77"/>
      <c r="G15" s="79"/>
      <c r="H15" s="79"/>
      <c r="I15" s="79"/>
    </row>
    <row r="16" spans="1:9" ht="15" x14ac:dyDescent="0.2">
      <c r="A16" s="80"/>
      <c r="B16" s="84" t="s">
        <v>32</v>
      </c>
      <c r="C16" s="85"/>
      <c r="D16" s="86"/>
      <c r="E16" s="77"/>
      <c r="F16" s="77"/>
      <c r="G16" s="77"/>
      <c r="H16" s="77"/>
      <c r="I16" s="77"/>
    </row>
    <row r="17" spans="1:9" ht="15" x14ac:dyDescent="0.2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5" x14ac:dyDescent="0.2">
      <c r="A18" s="77" t="s">
        <v>36</v>
      </c>
      <c r="B18" s="77"/>
      <c r="C18" s="77"/>
      <c r="D18" s="77"/>
      <c r="E18" s="77"/>
      <c r="F18" s="77"/>
      <c r="G18" s="77"/>
      <c r="H18" s="77"/>
      <c r="I18" s="77"/>
    </row>
    <row r="19" spans="1:9" ht="15" x14ac:dyDescent="0.2">
      <c r="A19" s="80"/>
      <c r="B19" s="81" t="s">
        <v>35</v>
      </c>
      <c r="C19" s="77"/>
      <c r="D19" s="77"/>
      <c r="E19" s="77"/>
      <c r="F19" s="77"/>
      <c r="G19" s="77"/>
      <c r="H19" s="77"/>
      <c r="I19" s="77"/>
    </row>
    <row r="20" spans="1:9" ht="15" x14ac:dyDescent="0.2">
      <c r="A20" s="80"/>
      <c r="B20" s="81" t="s">
        <v>38</v>
      </c>
      <c r="C20" s="77"/>
      <c r="D20" s="77"/>
      <c r="E20" s="77"/>
      <c r="F20" s="77"/>
      <c r="G20" s="77"/>
      <c r="H20" s="77"/>
      <c r="I20" s="77"/>
    </row>
    <row r="21" spans="1:9" ht="15" x14ac:dyDescent="0.2">
      <c r="A21" s="80"/>
      <c r="B21" s="81" t="s">
        <v>37</v>
      </c>
      <c r="C21" s="77"/>
      <c r="D21" s="77"/>
      <c r="E21" s="77"/>
      <c r="F21" s="77"/>
      <c r="G21" s="77"/>
      <c r="H21" s="77"/>
      <c r="I21" s="77"/>
    </row>
    <row r="22" spans="1:9" ht="15" x14ac:dyDescent="0.2">
      <c r="A22" s="80" t="s">
        <v>93</v>
      </c>
      <c r="B22" s="81" t="s">
        <v>39</v>
      </c>
      <c r="C22" s="77"/>
      <c r="D22" s="77"/>
      <c r="E22" s="77"/>
      <c r="F22" s="77"/>
      <c r="G22" s="77"/>
      <c r="H22" s="77"/>
      <c r="I22" s="77"/>
    </row>
    <row r="23" spans="1:9" ht="15" x14ac:dyDescent="0.2">
      <c r="A23" s="80" t="s">
        <v>94</v>
      </c>
      <c r="C23" s="77"/>
      <c r="D23" s="77"/>
      <c r="E23" s="77"/>
      <c r="F23" s="77"/>
      <c r="G23" s="77"/>
      <c r="H23" s="77"/>
      <c r="I23" s="77"/>
    </row>
    <row r="24" spans="1:9" ht="15" x14ac:dyDescent="0.2">
      <c r="A24" s="77"/>
      <c r="B24" s="77"/>
      <c r="C24" s="77"/>
      <c r="D24" s="77"/>
      <c r="E24" s="77"/>
      <c r="F24" s="77"/>
      <c r="G24" s="77"/>
      <c r="H24" s="77"/>
      <c r="I24" s="77"/>
    </row>
    <row r="25" spans="1:9" ht="15" x14ac:dyDescent="0.2">
      <c r="A25" s="77" t="s">
        <v>54</v>
      </c>
      <c r="B25" s="77"/>
      <c r="C25" s="77"/>
      <c r="D25" s="77"/>
      <c r="E25" s="77"/>
      <c r="F25" s="77"/>
      <c r="G25" s="77"/>
      <c r="H25" s="77"/>
      <c r="I25" s="77"/>
    </row>
    <row r="26" spans="1:9" ht="15.75" x14ac:dyDescent="0.25">
      <c r="A26" s="87" t="s">
        <v>55</v>
      </c>
      <c r="B26" s="81" t="s">
        <v>56</v>
      </c>
      <c r="C26" s="81" t="s">
        <v>57</v>
      </c>
      <c r="D26" s="81" t="s">
        <v>58</v>
      </c>
      <c r="E26" s="81" t="s">
        <v>59</v>
      </c>
      <c r="F26" s="81" t="s">
        <v>60</v>
      </c>
      <c r="G26" s="81" t="s">
        <v>61</v>
      </c>
      <c r="H26" s="81" t="s">
        <v>84</v>
      </c>
      <c r="I26" s="81" t="s">
        <v>85</v>
      </c>
    </row>
    <row r="27" spans="1:9" ht="15" x14ac:dyDescent="0.2">
      <c r="A27" s="81" t="s">
        <v>62</v>
      </c>
      <c r="B27" s="78" t="s">
        <v>80</v>
      </c>
      <c r="C27" s="78" t="s">
        <v>80</v>
      </c>
      <c r="D27" s="78" t="s">
        <v>80</v>
      </c>
      <c r="E27" s="78" t="s">
        <v>80</v>
      </c>
      <c r="F27" s="78" t="s">
        <v>80</v>
      </c>
      <c r="G27" s="78" t="s">
        <v>80</v>
      </c>
      <c r="H27" s="78" t="s">
        <v>80</v>
      </c>
      <c r="I27" s="78" t="s">
        <v>80</v>
      </c>
    </row>
    <row r="28" spans="1:9" ht="15.75" thickBot="1" x14ac:dyDescent="0.25">
      <c r="A28" s="81"/>
      <c r="B28" s="78"/>
      <c r="C28" s="78"/>
      <c r="D28" s="78"/>
      <c r="E28" s="78"/>
      <c r="F28" s="78"/>
      <c r="G28" s="78"/>
      <c r="H28" s="78"/>
      <c r="I28" s="78"/>
    </row>
    <row r="29" spans="1:9" ht="15" x14ac:dyDescent="0.2">
      <c r="A29" s="81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81"/>
      <c r="B30" s="78"/>
      <c r="C30" s="78"/>
      <c r="D30" s="78"/>
      <c r="E30" s="78"/>
      <c r="F30" s="78"/>
      <c r="G30" s="78"/>
      <c r="H30" s="78"/>
      <c r="I30" s="78"/>
    </row>
    <row r="31" spans="1:9" ht="15" x14ac:dyDescent="0.2">
      <c r="A31" s="81"/>
      <c r="B31" s="78"/>
      <c r="C31" s="78"/>
      <c r="D31" s="78"/>
      <c r="E31" s="78"/>
      <c r="F31" s="78"/>
      <c r="G31" s="78"/>
      <c r="H31" s="78"/>
      <c r="I31" s="78"/>
    </row>
    <row r="32" spans="1:9" ht="15.75" thickBot="1" x14ac:dyDescent="0.25">
      <c r="A32" s="88"/>
      <c r="B32" s="89"/>
      <c r="C32" s="89"/>
      <c r="D32" s="89"/>
      <c r="E32" s="89"/>
      <c r="F32" s="89"/>
      <c r="G32" s="89"/>
      <c r="H32" s="89"/>
      <c r="I32" s="89"/>
    </row>
    <row r="33" spans="1:9" ht="15" x14ac:dyDescent="0.2">
      <c r="A33" s="90"/>
      <c r="B33" s="91"/>
      <c r="C33" s="91"/>
      <c r="D33" s="91"/>
      <c r="E33" s="91"/>
      <c r="F33" s="91"/>
      <c r="G33" s="92"/>
      <c r="H33" s="92"/>
      <c r="I33" s="92"/>
    </row>
    <row r="34" spans="1:9" ht="15" x14ac:dyDescent="0.2">
      <c r="A34" s="93"/>
      <c r="B34" s="78"/>
      <c r="C34" s="78"/>
      <c r="D34" s="78"/>
      <c r="E34" s="78"/>
      <c r="F34" s="78"/>
      <c r="G34" s="94"/>
      <c r="H34" s="94"/>
      <c r="I34" s="94"/>
    </row>
    <row r="35" spans="1:9" ht="15" x14ac:dyDescent="0.2">
      <c r="A35" s="93"/>
      <c r="B35" s="78"/>
      <c r="C35" s="78"/>
      <c r="D35" s="78"/>
      <c r="E35" s="78"/>
      <c r="F35" s="78"/>
      <c r="G35" s="94"/>
      <c r="H35" s="94"/>
      <c r="I35" s="94"/>
    </row>
    <row r="36" spans="1:9" ht="15.75" thickBot="1" x14ac:dyDescent="0.25">
      <c r="A36" s="95"/>
      <c r="B36" s="96"/>
      <c r="C36" s="96"/>
      <c r="D36" s="96"/>
      <c r="E36" s="96"/>
      <c r="F36" s="96"/>
      <c r="G36" s="97"/>
      <c r="H36" s="97"/>
      <c r="I36" s="97"/>
    </row>
    <row r="37" spans="1:9" ht="15" x14ac:dyDescent="0.2">
      <c r="A37" s="98" t="s">
        <v>64</v>
      </c>
      <c r="B37" s="98"/>
      <c r="C37" s="98"/>
      <c r="D37" s="98"/>
      <c r="E37" s="98"/>
      <c r="F37" s="98"/>
      <c r="G37" s="98"/>
      <c r="H37" s="98"/>
      <c r="I37" s="98"/>
    </row>
    <row r="38" spans="1:9" ht="15" x14ac:dyDescent="0.2">
      <c r="A38" s="81"/>
      <c r="B38" s="78"/>
      <c r="C38" s="78"/>
      <c r="D38" s="78"/>
      <c r="E38" s="78"/>
      <c r="F38" s="78"/>
      <c r="G38" s="78"/>
      <c r="H38" s="78"/>
      <c r="I38" s="78"/>
    </row>
    <row r="39" spans="1:9" ht="15" x14ac:dyDescent="0.2">
      <c r="A39" s="80" t="s">
        <v>93</v>
      </c>
      <c r="B39" s="78"/>
      <c r="C39" s="78"/>
      <c r="D39" s="78"/>
      <c r="E39" s="78"/>
      <c r="F39" s="78"/>
      <c r="G39" s="78"/>
      <c r="H39" s="78"/>
      <c r="I39" s="78"/>
    </row>
    <row r="40" spans="1:9" ht="15" x14ac:dyDescent="0.2">
      <c r="A40" s="80" t="s">
        <v>94</v>
      </c>
      <c r="B40" s="78"/>
      <c r="C40" s="78"/>
      <c r="D40" s="78"/>
      <c r="E40" s="78"/>
      <c r="F40" s="78"/>
      <c r="G40" s="78"/>
      <c r="H40" s="78"/>
      <c r="I40" s="78"/>
    </row>
    <row r="41" spans="1:9" ht="15" x14ac:dyDescent="0.2">
      <c r="A41" s="81"/>
      <c r="B41" s="78"/>
      <c r="C41" s="78"/>
      <c r="D41" s="78"/>
      <c r="E41" s="78"/>
      <c r="F41" s="78"/>
      <c r="G41" s="78"/>
      <c r="H41" s="78"/>
      <c r="I41" s="78"/>
    </row>
    <row r="42" spans="1:9" ht="15" x14ac:dyDescent="0.2">
      <c r="A42" s="81" t="s">
        <v>65</v>
      </c>
      <c r="B42" s="78"/>
      <c r="C42" s="78"/>
      <c r="D42" s="78"/>
      <c r="E42" s="78"/>
      <c r="F42" s="78"/>
      <c r="G42" s="78"/>
      <c r="H42" s="78"/>
      <c r="I42" s="78"/>
    </row>
    <row r="43" spans="1:9" ht="15" x14ac:dyDescent="0.2">
      <c r="A43" s="77"/>
      <c r="B43" s="77"/>
      <c r="C43" s="77"/>
      <c r="D43" s="77"/>
      <c r="E43" s="77"/>
      <c r="F43" s="77"/>
      <c r="G43" s="77"/>
      <c r="H43" s="77"/>
      <c r="I43" s="77"/>
    </row>
    <row r="44" spans="1:9" ht="15" x14ac:dyDescent="0.2">
      <c r="A44" s="148" t="s">
        <v>66</v>
      </c>
      <c r="B44" s="148"/>
      <c r="C44" s="148"/>
      <c r="D44" s="148"/>
      <c r="E44" s="148"/>
      <c r="F44" s="148"/>
      <c r="G44" s="148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Normal="100" workbookViewId="0">
      <selection activeCell="F19" sqref="F19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13</v>
      </c>
      <c r="B1" s="14"/>
      <c r="C1" s="154" t="s">
        <v>88</v>
      </c>
      <c r="D1" s="155"/>
      <c r="E1" s="155"/>
      <c r="F1" s="155"/>
      <c r="G1" s="155"/>
      <c r="H1" s="155"/>
      <c r="I1" s="155"/>
      <c r="J1" s="155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1.75</v>
      </c>
      <c r="C3" s="18" t="s">
        <v>25</v>
      </c>
      <c r="D3" s="17"/>
      <c r="E3" s="7">
        <v>3.9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56" t="s">
        <v>21</v>
      </c>
      <c r="C7" s="157"/>
      <c r="D7" s="157"/>
      <c r="E7" s="157"/>
      <c r="F7" s="157"/>
      <c r="G7" s="157"/>
      <c r="H7" s="157"/>
      <c r="I7" s="158"/>
      <c r="J7" s="159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18">
        <v>4.5199999999999996</v>
      </c>
      <c r="C8" s="118">
        <v>4.5199999999999996</v>
      </c>
      <c r="D8" s="118">
        <v>4.5599999999999996</v>
      </c>
      <c r="E8" s="119">
        <v>4.54</v>
      </c>
      <c r="F8" s="118">
        <v>4.55</v>
      </c>
      <c r="G8" s="118">
        <v>4.5599999999999996</v>
      </c>
      <c r="H8" s="118">
        <v>4.5199999999999996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18">
        <v>5.0199999999999996</v>
      </c>
      <c r="C9" s="118">
        <v>5.05</v>
      </c>
      <c r="D9" s="118">
        <v>5.01</v>
      </c>
      <c r="E9" s="119">
        <v>5</v>
      </c>
      <c r="F9" s="118">
        <v>4.99</v>
      </c>
      <c r="G9" s="118">
        <v>5</v>
      </c>
      <c r="H9" s="118">
        <v>4.95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18">
        <v>5.18</v>
      </c>
      <c r="C10" s="118">
        <v>5.24</v>
      </c>
      <c r="D10" s="118">
        <v>5.21</v>
      </c>
      <c r="E10" s="119">
        <v>5.34</v>
      </c>
      <c r="F10" s="118">
        <v>5.22</v>
      </c>
      <c r="G10" s="118">
        <v>5.17</v>
      </c>
      <c r="H10" s="118">
        <v>5.22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18">
        <v>4.8600000000000003</v>
      </c>
      <c r="C11" s="118">
        <v>4.84</v>
      </c>
      <c r="D11" s="118">
        <v>4.91</v>
      </c>
      <c r="E11" s="119">
        <v>4.8</v>
      </c>
      <c r="F11" s="118">
        <v>4.82</v>
      </c>
      <c r="G11" s="118">
        <v>4.7699999999999996</v>
      </c>
      <c r="H11" s="118">
        <v>4.82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18">
        <v>4.46</v>
      </c>
      <c r="C12" s="118">
        <v>4.54</v>
      </c>
      <c r="D12" s="118">
        <v>4.54</v>
      </c>
      <c r="E12" s="119">
        <v>4.53</v>
      </c>
      <c r="F12" s="118">
        <v>4.5199999999999996</v>
      </c>
      <c r="G12" s="118">
        <v>4.49</v>
      </c>
      <c r="H12" s="118">
        <v>4.4800000000000004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18">
        <v>3.96</v>
      </c>
      <c r="C13" s="118">
        <v>3.99</v>
      </c>
      <c r="D13" s="118">
        <v>3.99</v>
      </c>
      <c r="E13" s="119">
        <v>4</v>
      </c>
      <c r="F13" s="118">
        <v>4.05</v>
      </c>
      <c r="G13" s="118">
        <v>4</v>
      </c>
      <c r="H13" s="118">
        <v>4.01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18">
        <v>4.5</v>
      </c>
      <c r="C14" s="118">
        <v>4.4800000000000004</v>
      </c>
      <c r="D14" s="118">
        <v>4.5599999999999996</v>
      </c>
      <c r="E14" s="119">
        <v>4.4800000000000004</v>
      </c>
      <c r="F14" s="118">
        <v>4.54</v>
      </c>
      <c r="G14" s="118">
        <v>4.51</v>
      </c>
      <c r="H14" s="118">
        <v>4.4800000000000004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18">
        <v>4.38</v>
      </c>
      <c r="C15" s="118">
        <v>4.32</v>
      </c>
      <c r="D15" s="118">
        <v>4.46</v>
      </c>
      <c r="E15" s="119">
        <v>4.4800000000000004</v>
      </c>
      <c r="F15" s="118">
        <v>4.37</v>
      </c>
      <c r="G15" s="118">
        <v>4.38</v>
      </c>
      <c r="H15" s="118">
        <v>4.4000000000000004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18">
        <v>4.59</v>
      </c>
      <c r="C16" s="118">
        <v>4.54</v>
      </c>
      <c r="D16" s="118">
        <v>4.57</v>
      </c>
      <c r="E16" s="119">
        <v>4.51</v>
      </c>
      <c r="F16" s="118">
        <v>4.5199999999999996</v>
      </c>
      <c r="G16" s="118">
        <v>4.6500000000000004</v>
      </c>
      <c r="H16" s="118">
        <v>4.5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9" ht="15" x14ac:dyDescent="0.25">
      <c r="A17" s="30">
        <v>10</v>
      </c>
      <c r="B17" s="118">
        <v>4.5199999999999996</v>
      </c>
      <c r="C17" s="118">
        <v>4.59</v>
      </c>
      <c r="D17" s="118">
        <v>4.5999999999999996</v>
      </c>
      <c r="E17" s="119">
        <v>4.63</v>
      </c>
      <c r="F17" s="118">
        <v>4.66</v>
      </c>
      <c r="G17" s="118">
        <v>4.57</v>
      </c>
      <c r="H17" s="118">
        <v>4.6100000000000003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9" x14ac:dyDescent="0.2">
      <c r="A18" s="30">
        <v>11</v>
      </c>
      <c r="B18" s="118">
        <v>4.25</v>
      </c>
      <c r="C18" s="118">
        <v>4.3600000000000003</v>
      </c>
      <c r="D18" s="118">
        <v>4.3099999999999996</v>
      </c>
      <c r="E18" s="119">
        <v>4.32</v>
      </c>
      <c r="F18" s="118">
        <v>4.29</v>
      </c>
      <c r="G18" s="118">
        <v>4.29</v>
      </c>
      <c r="H18" s="118">
        <v>4.2699999999999996</v>
      </c>
      <c r="I18" s="118">
        <v>4.28</v>
      </c>
      <c r="J18" s="61"/>
      <c r="K18" s="15"/>
      <c r="L18" s="15"/>
      <c r="M18" s="15"/>
      <c r="N18" s="15"/>
      <c r="O18" s="15"/>
      <c r="P18" s="15"/>
      <c r="Q18" s="15"/>
      <c r="R18" s="15"/>
    </row>
    <row r="19" spans="1:19" x14ac:dyDescent="0.2">
      <c r="A19" s="30">
        <v>12</v>
      </c>
      <c r="B19" s="118">
        <v>4.55</v>
      </c>
      <c r="C19" s="118">
        <v>4.55</v>
      </c>
      <c r="D19" s="118">
        <v>4.59</v>
      </c>
      <c r="E19" s="119">
        <v>4.6399999999999997</v>
      </c>
      <c r="F19" s="118">
        <v>4.6399999999999997</v>
      </c>
      <c r="G19" s="118">
        <v>4.63</v>
      </c>
      <c r="H19" s="118">
        <v>4.55</v>
      </c>
      <c r="I19" s="118">
        <v>4.6399999999999997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9" x14ac:dyDescent="0.2">
      <c r="A20" s="30">
        <v>13</v>
      </c>
      <c r="B20" s="118">
        <v>4.7</v>
      </c>
      <c r="C20" s="118">
        <v>4.6399999999999997</v>
      </c>
      <c r="D20" s="118">
        <v>4.67</v>
      </c>
      <c r="E20" s="119">
        <v>4.6500000000000004</v>
      </c>
      <c r="F20" s="118">
        <v>4.6500000000000004</v>
      </c>
      <c r="G20" s="118">
        <v>4.68</v>
      </c>
      <c r="H20" s="118">
        <v>4.67</v>
      </c>
      <c r="I20" s="118">
        <v>4.67</v>
      </c>
      <c r="J20" s="61"/>
      <c r="K20" s="15"/>
      <c r="L20" s="15"/>
      <c r="M20" s="15"/>
      <c r="N20" s="15"/>
      <c r="O20" s="15"/>
      <c r="P20" s="15"/>
      <c r="Q20" s="15"/>
      <c r="R20" s="15"/>
    </row>
    <row r="21" spans="1:19" x14ac:dyDescent="0.2">
      <c r="A21" s="30">
        <v>14</v>
      </c>
      <c r="B21" s="118">
        <v>4.72</v>
      </c>
      <c r="C21" s="118">
        <v>4.72</v>
      </c>
      <c r="D21" s="118">
        <v>4.5999999999999996</v>
      </c>
      <c r="E21" s="119">
        <v>4.7300000000000004</v>
      </c>
      <c r="F21" s="118">
        <v>4.62</v>
      </c>
      <c r="G21" s="118">
        <v>4.57</v>
      </c>
      <c r="H21" s="118">
        <v>4.63</v>
      </c>
      <c r="I21" s="118">
        <v>4.71</v>
      </c>
      <c r="J21" s="61"/>
      <c r="K21" s="15"/>
      <c r="L21" s="15"/>
      <c r="M21" s="15"/>
      <c r="N21" s="15"/>
      <c r="O21" s="15"/>
      <c r="P21" s="15"/>
      <c r="Q21" s="15"/>
      <c r="R21" s="15"/>
    </row>
    <row r="22" spans="1:19" x14ac:dyDescent="0.2">
      <c r="A22" s="30">
        <v>15</v>
      </c>
      <c r="B22" s="118">
        <v>4.75</v>
      </c>
      <c r="C22" s="118">
        <v>4.75</v>
      </c>
      <c r="D22" s="118">
        <v>4.8099999999999996</v>
      </c>
      <c r="E22" s="119">
        <v>4.71</v>
      </c>
      <c r="F22" s="118">
        <v>4.8</v>
      </c>
      <c r="G22" s="118">
        <v>4.71</v>
      </c>
      <c r="H22" s="118">
        <v>4.66</v>
      </c>
      <c r="I22" s="118">
        <v>4.6399999999999997</v>
      </c>
      <c r="J22" s="61"/>
      <c r="K22" s="15"/>
      <c r="L22" s="15"/>
      <c r="M22" s="15"/>
      <c r="N22" s="15"/>
      <c r="O22" s="15"/>
      <c r="P22" s="15"/>
      <c r="Q22" s="15"/>
      <c r="R22" s="15"/>
    </row>
    <row r="23" spans="1:19" x14ac:dyDescent="0.2">
      <c r="A23" s="30">
        <v>16</v>
      </c>
      <c r="B23" s="118">
        <v>4.68</v>
      </c>
      <c r="C23" s="118">
        <v>4.6500000000000004</v>
      </c>
      <c r="D23" s="118">
        <v>4.6900000000000004</v>
      </c>
      <c r="E23" s="119">
        <v>4.6500000000000004</v>
      </c>
      <c r="F23" s="118">
        <v>4.67</v>
      </c>
      <c r="G23" s="118">
        <v>4.68</v>
      </c>
      <c r="H23" s="118">
        <v>4.7</v>
      </c>
      <c r="I23" s="118">
        <v>4.62</v>
      </c>
      <c r="J23" s="61"/>
      <c r="K23" s="15"/>
      <c r="L23" s="15"/>
      <c r="M23" s="15"/>
      <c r="N23" s="15"/>
      <c r="O23" s="15"/>
      <c r="P23" s="15"/>
      <c r="Q23" s="15"/>
      <c r="R23" s="15"/>
    </row>
    <row r="24" spans="1:19" x14ac:dyDescent="0.2">
      <c r="A24" s="30">
        <v>17</v>
      </c>
      <c r="B24" s="118">
        <v>5.48</v>
      </c>
      <c r="C24" s="118">
        <v>5.54</v>
      </c>
      <c r="D24" s="118">
        <v>5.55</v>
      </c>
      <c r="E24" s="119">
        <v>5.57</v>
      </c>
      <c r="F24" s="118">
        <v>5.49</v>
      </c>
      <c r="G24" s="118">
        <v>5.55</v>
      </c>
      <c r="H24" s="118">
        <v>5.46</v>
      </c>
      <c r="I24" s="118">
        <v>5.5</v>
      </c>
      <c r="J24" s="61"/>
      <c r="K24" s="15"/>
      <c r="L24" s="15"/>
      <c r="M24" s="15"/>
      <c r="N24" s="15"/>
      <c r="O24" s="15"/>
      <c r="P24" s="15"/>
      <c r="Q24" s="15"/>
      <c r="R24" s="15"/>
    </row>
    <row r="25" spans="1:19" x14ac:dyDescent="0.2">
      <c r="A25" s="30">
        <v>18</v>
      </c>
      <c r="B25" s="118">
        <v>4.5199999999999996</v>
      </c>
      <c r="C25" s="118">
        <v>4.57</v>
      </c>
      <c r="D25" s="118">
        <v>4.59</v>
      </c>
      <c r="E25" s="119">
        <v>4.51</v>
      </c>
      <c r="F25" s="118">
        <v>4.63</v>
      </c>
      <c r="G25" s="118">
        <v>4.58</v>
      </c>
      <c r="H25" s="118">
        <v>4.6100000000000003</v>
      </c>
      <c r="I25" s="118">
        <v>4.5599999999999996</v>
      </c>
      <c r="J25" s="61"/>
      <c r="K25" s="15"/>
      <c r="L25" s="15"/>
      <c r="M25" s="15"/>
      <c r="N25" s="15"/>
      <c r="O25" s="15"/>
      <c r="P25" s="15"/>
      <c r="Q25" s="15"/>
      <c r="R25" s="15"/>
    </row>
    <row r="26" spans="1:19" x14ac:dyDescent="0.2">
      <c r="A26" s="30">
        <v>19</v>
      </c>
      <c r="B26" s="118">
        <v>4.6100000000000003</v>
      </c>
      <c r="C26" s="118">
        <v>4.6399999999999997</v>
      </c>
      <c r="D26" s="118">
        <v>4.6100000000000003</v>
      </c>
      <c r="E26" s="119">
        <v>4.6100000000000003</v>
      </c>
      <c r="F26" s="118">
        <v>4.66</v>
      </c>
      <c r="G26" s="118">
        <v>4.5599999999999996</v>
      </c>
      <c r="H26" s="118">
        <v>4.66</v>
      </c>
      <c r="I26" s="118"/>
      <c r="J26" s="61"/>
      <c r="K26" s="15"/>
      <c r="L26" s="15"/>
      <c r="M26" s="15"/>
      <c r="N26" s="15"/>
      <c r="O26" s="15"/>
      <c r="P26" s="15"/>
      <c r="Q26" s="15"/>
      <c r="R26" s="15"/>
      <c r="S26" s="136" t="s">
        <v>95</v>
      </c>
    </row>
    <row r="27" spans="1:19" x14ac:dyDescent="0.2">
      <c r="A27" s="30">
        <v>20</v>
      </c>
      <c r="B27" s="118">
        <v>4.29</v>
      </c>
      <c r="C27" s="118">
        <v>4.34</v>
      </c>
      <c r="D27" s="118">
        <v>4.32</v>
      </c>
      <c r="E27" s="119">
        <v>4.3600000000000003</v>
      </c>
      <c r="F27" s="118">
        <v>4.2699999999999996</v>
      </c>
      <c r="G27" s="118">
        <v>4.3099999999999996</v>
      </c>
      <c r="H27" s="118">
        <v>4.32</v>
      </c>
      <c r="I27" s="118">
        <v>4.34</v>
      </c>
      <c r="J27" s="61"/>
      <c r="K27" s="15"/>
      <c r="L27" s="15"/>
      <c r="M27" s="15"/>
      <c r="N27" s="15"/>
      <c r="O27" s="15"/>
      <c r="P27" s="15"/>
      <c r="Q27" s="15"/>
      <c r="R27" s="15"/>
    </row>
    <row r="28" spans="1:19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9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9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9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9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49" t="s">
        <v>30</v>
      </c>
      <c r="L40" s="150"/>
      <c r="M40" s="150"/>
      <c r="N40" s="150"/>
      <c r="O40" s="150"/>
      <c r="P40" s="150"/>
      <c r="Q40" s="150"/>
      <c r="R40" s="150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60" t="s">
        <v>26</v>
      </c>
      <c r="C61" s="161"/>
      <c r="D61" s="161"/>
      <c r="E61" s="161"/>
      <c r="F61" s="161"/>
      <c r="G61" s="161"/>
      <c r="H61" s="161"/>
      <c r="I61" s="161"/>
      <c r="J61" s="161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100</v>
      </c>
      <c r="D64" s="25">
        <f t="shared" ref="D64:D73" si="2">IF((B8&lt;&gt;0)*ISNUMBER(D8),100*(D8/B8),"")</f>
        <v>100.88495575221239</v>
      </c>
      <c r="E64" s="25">
        <f t="shared" ref="E64:E73" si="3">IF((B8&lt;&gt;0)*ISNUMBER(E8),100*(E8/B8),"")</f>
        <v>100.44247787610621</v>
      </c>
      <c r="F64" s="25">
        <f t="shared" ref="F64:F73" si="4">IF((B8&lt;&gt;0)*ISNUMBER(F8),100*(F8/B8),"")</f>
        <v>100.66371681415929</v>
      </c>
      <c r="G64" s="25">
        <f t="shared" ref="G64:G73" si="5">IF((B8&lt;&gt;0)*ISNUMBER(G8),100*(G8/B8),"")</f>
        <v>100.88495575221239</v>
      </c>
      <c r="H64" s="25">
        <f t="shared" ref="H64:H73" si="6">IF((B8&lt;&gt;0)*ISNUMBER(H8),100*(H8/B8),"")</f>
        <v>100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100.59760956175299</v>
      </c>
      <c r="D65" s="25">
        <f t="shared" si="2"/>
        <v>99.800796812748999</v>
      </c>
      <c r="E65" s="25">
        <f t="shared" si="3"/>
        <v>99.601593625498026</v>
      </c>
      <c r="F65" s="25">
        <f t="shared" si="4"/>
        <v>99.402390438247025</v>
      </c>
      <c r="G65" s="25">
        <f t="shared" si="5"/>
        <v>99.601593625498026</v>
      </c>
      <c r="H65" s="25">
        <f t="shared" si="6"/>
        <v>98.605577689243034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101.15830115830119</v>
      </c>
      <c r="D66" s="25">
        <f t="shared" si="2"/>
        <v>100.57915057915059</v>
      </c>
      <c r="E66" s="25">
        <f t="shared" si="3"/>
        <v>103.08880308880308</v>
      </c>
      <c r="F66" s="25">
        <f t="shared" si="4"/>
        <v>100.77220077220078</v>
      </c>
      <c r="G66" s="25">
        <f t="shared" si="5"/>
        <v>99.806949806949802</v>
      </c>
      <c r="H66" s="25">
        <f t="shared" si="6"/>
        <v>100.77220077220078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99.588477366255134</v>
      </c>
      <c r="D67" s="25">
        <f t="shared" si="2"/>
        <v>101.02880658436213</v>
      </c>
      <c r="E67" s="25">
        <f t="shared" si="3"/>
        <v>98.76543209876543</v>
      </c>
      <c r="F67" s="25">
        <f t="shared" si="4"/>
        <v>99.176954732510296</v>
      </c>
      <c r="G67" s="25">
        <f t="shared" si="5"/>
        <v>98.148148148148124</v>
      </c>
      <c r="H67" s="25">
        <f t="shared" si="6"/>
        <v>99.176954732510296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101.79372197309418</v>
      </c>
      <c r="D68" s="25">
        <f t="shared" si="2"/>
        <v>101.79372197309418</v>
      </c>
      <c r="E68" s="25">
        <f t="shared" si="3"/>
        <v>101.56950672645742</v>
      </c>
      <c r="F68" s="25">
        <f t="shared" si="4"/>
        <v>101.34529147982062</v>
      </c>
      <c r="G68" s="25">
        <f t="shared" si="5"/>
        <v>100.67264573991032</v>
      </c>
      <c r="H68" s="25">
        <f t="shared" si="6"/>
        <v>100.44843049327355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100.75757575757575</v>
      </c>
      <c r="D69" s="25">
        <f t="shared" si="2"/>
        <v>100.75757575757575</v>
      </c>
      <c r="E69" s="25">
        <f t="shared" si="3"/>
        <v>101.01010101010101</v>
      </c>
      <c r="F69" s="25">
        <f t="shared" si="4"/>
        <v>102.27272727272727</v>
      </c>
      <c r="G69" s="25">
        <f t="shared" si="5"/>
        <v>101.01010101010101</v>
      </c>
      <c r="H69" s="25">
        <f t="shared" si="6"/>
        <v>101.26262626262626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99.555555555555557</v>
      </c>
      <c r="D70" s="25">
        <f t="shared" si="2"/>
        <v>101.33333333333331</v>
      </c>
      <c r="E70" s="25">
        <f t="shared" si="3"/>
        <v>99.555555555555557</v>
      </c>
      <c r="F70" s="25">
        <f t="shared" si="4"/>
        <v>100.8888888888889</v>
      </c>
      <c r="G70" s="25">
        <f t="shared" si="5"/>
        <v>100.22222222222221</v>
      </c>
      <c r="H70" s="25">
        <f t="shared" si="6"/>
        <v>99.555555555555557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98.63013698630138</v>
      </c>
      <c r="D71" s="25">
        <f t="shared" si="2"/>
        <v>101.82648401826484</v>
      </c>
      <c r="E71" s="25">
        <f t="shared" si="3"/>
        <v>102.28310502283107</v>
      </c>
      <c r="F71" s="25">
        <f t="shared" si="4"/>
        <v>99.771689497716892</v>
      </c>
      <c r="G71" s="25">
        <f t="shared" si="5"/>
        <v>100</v>
      </c>
      <c r="H71" s="25">
        <f t="shared" si="6"/>
        <v>100.45662100456623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98.91067538126363</v>
      </c>
      <c r="D72" s="25">
        <f t="shared" si="2"/>
        <v>99.564270152505458</v>
      </c>
      <c r="E72" s="25">
        <f t="shared" si="3"/>
        <v>98.257080610021788</v>
      </c>
      <c r="F72" s="25">
        <f t="shared" si="4"/>
        <v>98.474945533769059</v>
      </c>
      <c r="G72" s="25">
        <f t="shared" si="5"/>
        <v>101.30718954248368</v>
      </c>
      <c r="H72" s="25">
        <f t="shared" si="6"/>
        <v>98.039215686274517</v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101.54867256637168</v>
      </c>
      <c r="D73" s="25">
        <f t="shared" si="2"/>
        <v>101.76991150442478</v>
      </c>
      <c r="E73" s="25">
        <f t="shared" si="3"/>
        <v>102.43362831858407</v>
      </c>
      <c r="F73" s="25">
        <f t="shared" si="4"/>
        <v>103.09734513274338</v>
      </c>
      <c r="G73" s="25">
        <f t="shared" si="5"/>
        <v>101.1061946902655</v>
      </c>
      <c r="H73" s="25">
        <f t="shared" si="6"/>
        <v>101.99115044247789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102.58823529411765</v>
      </c>
      <c r="D74" s="25">
        <f t="shared" ref="D74:D103" si="11">IF((B18&lt;&gt;0)*ISNUMBER(D18),100*(D18/B18),"")</f>
        <v>101.41176470588233</v>
      </c>
      <c r="E74" s="25">
        <f t="shared" ref="E74:E103" si="12">IF((B18&lt;&gt;0)*ISNUMBER(E18),100*(E18/B18),"")</f>
        <v>101.64705882352942</v>
      </c>
      <c r="F74" s="25">
        <f t="shared" ref="F74:F103" si="13">IF((B18&lt;&gt;0)*ISNUMBER(F18),100*(F18/B18),"")</f>
        <v>100.94117647058825</v>
      </c>
      <c r="G74" s="25">
        <f t="shared" ref="G74:G103" si="14">IF((B18&lt;&gt;0)*ISNUMBER(G18),100*(G18/B18),"")</f>
        <v>100.94117647058825</v>
      </c>
      <c r="H74" s="25">
        <f t="shared" ref="H74:H103" si="15">IF((B18&lt;&gt;0)*ISNUMBER(H18),100*(H18/B18),"")</f>
        <v>100.47058823529412</v>
      </c>
      <c r="I74" s="25">
        <f t="shared" ref="I74:I103" si="16">IF((B18&lt;&gt;0)*ISNUMBER(I18),100*(I18/B18),"")</f>
        <v>100.70588235294117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100</v>
      </c>
      <c r="D75" s="25">
        <f t="shared" si="11"/>
        <v>100.87912087912088</v>
      </c>
      <c r="E75" s="25">
        <f t="shared" si="12"/>
        <v>101.97802197802197</v>
      </c>
      <c r="F75" s="25">
        <f t="shared" si="13"/>
        <v>101.97802197802197</v>
      </c>
      <c r="G75" s="25">
        <f t="shared" si="14"/>
        <v>101.75824175824175</v>
      </c>
      <c r="H75" s="25">
        <f t="shared" si="15"/>
        <v>100</v>
      </c>
      <c r="I75" s="25">
        <f t="shared" si="16"/>
        <v>101.97802197802197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98.723404255319139</v>
      </c>
      <c r="D76" s="25">
        <f t="shared" si="11"/>
        <v>99.361702127659569</v>
      </c>
      <c r="E76" s="25">
        <f t="shared" si="12"/>
        <v>98.936170212765958</v>
      </c>
      <c r="F76" s="25">
        <f t="shared" si="13"/>
        <v>98.936170212765958</v>
      </c>
      <c r="G76" s="25">
        <f t="shared" si="14"/>
        <v>99.574468085106375</v>
      </c>
      <c r="H76" s="25">
        <f t="shared" si="15"/>
        <v>99.361702127659569</v>
      </c>
      <c r="I76" s="25">
        <f t="shared" si="16"/>
        <v>99.361702127659569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100</v>
      </c>
      <c r="D77" s="25">
        <f t="shared" si="11"/>
        <v>97.457627118644069</v>
      </c>
      <c r="E77" s="25">
        <f t="shared" si="12"/>
        <v>100.21186440677967</v>
      </c>
      <c r="F77" s="25">
        <f t="shared" si="13"/>
        <v>97.881355932203391</v>
      </c>
      <c r="G77" s="25">
        <f t="shared" si="14"/>
        <v>96.822033898305094</v>
      </c>
      <c r="H77" s="25">
        <f t="shared" si="15"/>
        <v>98.093220338983059</v>
      </c>
      <c r="I77" s="25">
        <f t="shared" si="16"/>
        <v>99.788135593220346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100</v>
      </c>
      <c r="D78" s="25">
        <f t="shared" si="11"/>
        <v>101.26315789473684</v>
      </c>
      <c r="E78" s="25">
        <f t="shared" si="12"/>
        <v>99.157894736842096</v>
      </c>
      <c r="F78" s="25">
        <f t="shared" si="13"/>
        <v>101.05263157894737</v>
      </c>
      <c r="G78" s="25">
        <f t="shared" si="14"/>
        <v>99.157894736842096</v>
      </c>
      <c r="H78" s="25">
        <f t="shared" si="15"/>
        <v>98.10526315789474</v>
      </c>
      <c r="I78" s="25">
        <f t="shared" si="16"/>
        <v>97.68421052631578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99.358974358974379</v>
      </c>
      <c r="D79" s="25">
        <f t="shared" si="11"/>
        <v>100.21367521367523</v>
      </c>
      <c r="E79" s="25">
        <f t="shared" si="12"/>
        <v>99.358974358974379</v>
      </c>
      <c r="F79" s="25">
        <f t="shared" si="13"/>
        <v>99.786324786324784</v>
      </c>
      <c r="G79" s="25">
        <f t="shared" si="14"/>
        <v>100</v>
      </c>
      <c r="H79" s="25">
        <f t="shared" si="15"/>
        <v>100.42735042735045</v>
      </c>
      <c r="I79" s="25">
        <f t="shared" si="16"/>
        <v>98.71794871794873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101.09489051094889</v>
      </c>
      <c r="D80" s="25">
        <f t="shared" si="11"/>
        <v>101.27737226277371</v>
      </c>
      <c r="E80" s="25">
        <f t="shared" si="12"/>
        <v>101.64233576642336</v>
      </c>
      <c r="F80" s="25">
        <f t="shared" si="13"/>
        <v>100.18248175182481</v>
      </c>
      <c r="G80" s="25">
        <f t="shared" si="14"/>
        <v>101.27737226277371</v>
      </c>
      <c r="H80" s="25">
        <f t="shared" si="15"/>
        <v>99.635036496350367</v>
      </c>
      <c r="I80" s="25">
        <f t="shared" si="16"/>
        <v>100.36496350364963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101.1061946902655</v>
      </c>
      <c r="D81" s="25">
        <f t="shared" si="11"/>
        <v>101.54867256637168</v>
      </c>
      <c r="E81" s="25">
        <f t="shared" si="12"/>
        <v>99.778761061946909</v>
      </c>
      <c r="F81" s="25">
        <f t="shared" si="13"/>
        <v>102.43362831858407</v>
      </c>
      <c r="G81" s="25">
        <f t="shared" si="14"/>
        <v>101.3274336283186</v>
      </c>
      <c r="H81" s="25">
        <f t="shared" si="15"/>
        <v>101.99115044247789</v>
      </c>
      <c r="I81" s="25">
        <f t="shared" si="16"/>
        <v>100.88495575221239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100.65075921908893</v>
      </c>
      <c r="D82" s="25">
        <f t="shared" si="11"/>
        <v>100</v>
      </c>
      <c r="E82" s="25">
        <f t="shared" si="12"/>
        <v>100</v>
      </c>
      <c r="F82" s="25">
        <f t="shared" si="13"/>
        <v>101.08459869848157</v>
      </c>
      <c r="G82" s="25">
        <f t="shared" si="14"/>
        <v>98.915401301518429</v>
      </c>
      <c r="H82" s="25">
        <f t="shared" si="15"/>
        <v>101.08459869848157</v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101.16550116550115</v>
      </c>
      <c r="D83" s="25">
        <f t="shared" si="11"/>
        <v>100.69930069930071</v>
      </c>
      <c r="E83" s="25">
        <f t="shared" si="12"/>
        <v>101.63170163170163</v>
      </c>
      <c r="F83" s="25">
        <f t="shared" si="13"/>
        <v>99.533799533799524</v>
      </c>
      <c r="G83" s="25">
        <f t="shared" si="14"/>
        <v>100.46620046620045</v>
      </c>
      <c r="H83" s="25">
        <f t="shared" si="15"/>
        <v>100.69930069930071</v>
      </c>
      <c r="I83" s="25">
        <f t="shared" si="16"/>
        <v>101.16550116550115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51" t="s">
        <v>29</v>
      </c>
      <c r="L102" s="152"/>
      <c r="M102" s="152"/>
      <c r="N102" s="152"/>
      <c r="O102" s="152"/>
      <c r="P102" s="152"/>
      <c r="Q102" s="152"/>
      <c r="R102" s="152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53"/>
      <c r="L103" s="152"/>
      <c r="M103" s="152"/>
      <c r="N103" s="152"/>
      <c r="O103" s="152"/>
      <c r="P103" s="152"/>
      <c r="Q103" s="152"/>
      <c r="R103" s="152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53"/>
      <c r="L104" s="152"/>
      <c r="M104" s="152"/>
      <c r="N104" s="152"/>
      <c r="O104" s="152"/>
      <c r="P104" s="152"/>
      <c r="Q104" s="152"/>
      <c r="R104" s="152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53"/>
      <c r="L105" s="152"/>
      <c r="M105" s="152"/>
      <c r="N105" s="152"/>
      <c r="O105" s="152"/>
      <c r="P105" s="152"/>
      <c r="Q105" s="152"/>
      <c r="R105" s="152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53"/>
      <c r="L106" s="152"/>
      <c r="M106" s="152"/>
      <c r="N106" s="152"/>
      <c r="O106" s="152"/>
      <c r="P106" s="152"/>
      <c r="Q106" s="152"/>
      <c r="R106" s="152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100.36143429003437</v>
      </c>
      <c r="D114" s="26">
        <f t="shared" si="27"/>
        <v>100.67256999679186</v>
      </c>
      <c r="E114" s="26">
        <f t="shared" si="27"/>
        <v>100.56750334548545</v>
      </c>
      <c r="F114" s="26">
        <f t="shared" si="27"/>
        <v>100.48381699121627</v>
      </c>
      <c r="G114" s="26">
        <f t="shared" si="27"/>
        <v>100.1500111572843</v>
      </c>
      <c r="H114" s="26">
        <f t="shared" si="27"/>
        <v>100.00882716312601</v>
      </c>
      <c r="I114" s="26">
        <f>IF(I115&gt;0,AVERAGE(I64:I113),"")</f>
        <v>100.07236907971897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20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20</v>
      </c>
      <c r="I115" s="26">
        <f t="shared" si="28"/>
        <v>9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1.067456139990153</v>
      </c>
      <c r="D116" s="26">
        <f t="shared" si="29"/>
        <v>1.0561757624474506</v>
      </c>
      <c r="E116" s="26">
        <f t="shared" si="29"/>
        <v>1.3985510973240065</v>
      </c>
      <c r="F116" s="26">
        <f t="shared" si="29"/>
        <v>1.3774206866444534</v>
      </c>
      <c r="G116" s="26">
        <f t="shared" si="29"/>
        <v>1.2175763866621456</v>
      </c>
      <c r="H116" s="26">
        <f t="shared" si="29"/>
        <v>1.1926938334148292</v>
      </c>
      <c r="I116" s="26">
        <f>IF(I115&gt;0,STDEV(I64:I113),"")</f>
        <v>1.3274642356068533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0.23869044920175136</v>
      </c>
      <c r="D117" s="26">
        <f t="shared" si="30"/>
        <v>0.2361680801020169</v>
      </c>
      <c r="E117" s="26">
        <f t="shared" si="30"/>
        <v>0.31272553236234024</v>
      </c>
      <c r="F117" s="26">
        <f t="shared" si="30"/>
        <v>0.30800062889514346</v>
      </c>
      <c r="G117" s="26">
        <f t="shared" si="30"/>
        <v>0.27225835683751259</v>
      </c>
      <c r="H117" s="26">
        <f t="shared" si="30"/>
        <v>0.26669444878603682</v>
      </c>
      <c r="I117" s="26">
        <f>IF(I115&gt;0,I116/SQRT(I115),"")</f>
        <v>0.44248807853561778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1.7291328115213698</v>
      </c>
      <c r="C118" s="26">
        <f t="shared" si="31"/>
        <v>1.7291328115213698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>
        <f t="shared" si="31"/>
        <v>1.7291328115213698</v>
      </c>
      <c r="I118" s="26">
        <f t="shared" si="31"/>
        <v>1.8595480375308981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0.41272748751152305</v>
      </c>
      <c r="D119" s="26">
        <f t="shared" si="32"/>
        <v>0.40836597633840455</v>
      </c>
      <c r="E119" s="26">
        <f t="shared" si="32"/>
        <v>0.54074397900821047</v>
      </c>
      <c r="F119" s="26">
        <f t="shared" si="32"/>
        <v>0.53257399339180944</v>
      </c>
      <c r="G119" s="26">
        <f t="shared" si="32"/>
        <v>0.4707708580186365</v>
      </c>
      <c r="H119" s="26">
        <f t="shared" si="32"/>
        <v>0.46115012204654182</v>
      </c>
      <c r="I119" s="26">
        <f>IF(I115&gt;2,I118*I117,"")</f>
        <v>0.82282783807172599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98.63013698630138</v>
      </c>
      <c r="D120" s="26">
        <f t="shared" si="33"/>
        <v>97.457627118644069</v>
      </c>
      <c r="E120" s="26">
        <f t="shared" si="33"/>
        <v>98.257080610021788</v>
      </c>
      <c r="F120" s="26">
        <f t="shared" si="33"/>
        <v>97.881355932203391</v>
      </c>
      <c r="G120" s="26">
        <f t="shared" si="33"/>
        <v>96.822033898305094</v>
      </c>
      <c r="H120" s="26">
        <f t="shared" si="33"/>
        <v>98.039215686274517</v>
      </c>
      <c r="I120" s="26">
        <f t="shared" si="33"/>
        <v>97.68421052631578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102.58823529411765</v>
      </c>
      <c r="D121" s="26">
        <f t="shared" si="34"/>
        <v>101.82648401826484</v>
      </c>
      <c r="E121" s="26">
        <f t="shared" si="34"/>
        <v>103.08880308880308</v>
      </c>
      <c r="F121" s="26">
        <f t="shared" si="34"/>
        <v>103.09734513274338</v>
      </c>
      <c r="G121" s="26">
        <f t="shared" si="34"/>
        <v>101.75824175824175</v>
      </c>
      <c r="H121" s="26">
        <f t="shared" si="34"/>
        <v>101.99115044247789</v>
      </c>
      <c r="I121" s="26">
        <f t="shared" si="34"/>
        <v>101.97802197802197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98.25</v>
      </c>
      <c r="C122" s="38">
        <f>100-B3</f>
        <v>98.25</v>
      </c>
      <c r="D122" s="38">
        <f>100-B3</f>
        <v>98.25</v>
      </c>
      <c r="E122" s="38">
        <f>100-B3</f>
        <v>98.25</v>
      </c>
      <c r="F122" s="38">
        <f>100-B3</f>
        <v>98.25</v>
      </c>
      <c r="G122" s="38">
        <f>100-B3</f>
        <v>98.25</v>
      </c>
      <c r="H122" s="38">
        <f>100-B3</f>
        <v>98.25</v>
      </c>
      <c r="I122" s="38">
        <f>100-B3</f>
        <v>98.25</v>
      </c>
      <c r="J122" s="38">
        <f>100-B3</f>
        <v>98.25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101.75</v>
      </c>
      <c r="C123" s="24">
        <f>100+B3</f>
        <v>101.75</v>
      </c>
      <c r="D123" s="24">
        <f>100+B3</f>
        <v>101.75</v>
      </c>
      <c r="E123" s="24">
        <f>100+B3</f>
        <v>101.75</v>
      </c>
      <c r="F123" s="24">
        <f>100+B3</f>
        <v>101.75</v>
      </c>
      <c r="G123" s="24">
        <f>100+B3</f>
        <v>101.75</v>
      </c>
      <c r="H123" s="24">
        <f>100+B3</f>
        <v>101.75</v>
      </c>
      <c r="I123" s="24">
        <f>100+B3</f>
        <v>101.75</v>
      </c>
      <c r="J123" s="24">
        <f>100+B3</f>
        <v>101.75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96.1</v>
      </c>
      <c r="C124" s="24">
        <f>100-E3</f>
        <v>96.1</v>
      </c>
      <c r="D124" s="24">
        <f>100-E3</f>
        <v>96.1</v>
      </c>
      <c r="E124" s="24">
        <f>100-E3</f>
        <v>96.1</v>
      </c>
      <c r="F124" s="24">
        <f>100-E3</f>
        <v>96.1</v>
      </c>
      <c r="G124" s="24">
        <f>100-E3</f>
        <v>96.1</v>
      </c>
      <c r="H124" s="24">
        <f>100-E3</f>
        <v>96.1</v>
      </c>
      <c r="I124" s="24">
        <f>100-E3</f>
        <v>96.1</v>
      </c>
      <c r="J124" s="39">
        <f>100-E3</f>
        <v>96.1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103.9</v>
      </c>
      <c r="C125" s="41">
        <f>100+E3</f>
        <v>103.9</v>
      </c>
      <c r="D125" s="41">
        <f>100+E3</f>
        <v>103.9</v>
      </c>
      <c r="E125" s="41">
        <f>100+E3</f>
        <v>103.9</v>
      </c>
      <c r="F125" s="41">
        <f>100+E3</f>
        <v>103.9</v>
      </c>
      <c r="G125" s="41">
        <f>100+E3</f>
        <v>103.9</v>
      </c>
      <c r="H125" s="41">
        <f>100+E3</f>
        <v>103.9</v>
      </c>
      <c r="I125" s="41">
        <f>100+E3</f>
        <v>103.9</v>
      </c>
      <c r="J125" s="37">
        <f>100+E3</f>
        <v>103.9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7"/>
  <sheetViews>
    <sheetView zoomScale="120" zoomScaleNormal="120" workbookViewId="0">
      <selection activeCell="B12" sqref="B12"/>
    </sheetView>
  </sheetViews>
  <sheetFormatPr baseColWidth="10" defaultColWidth="11.42578125" defaultRowHeight="12.75" x14ac:dyDescent="0.2"/>
  <cols>
    <col min="1" max="16384" width="11.42578125" style="67"/>
  </cols>
  <sheetData>
    <row r="2" spans="2:13" ht="13.5" thickBot="1" x14ac:dyDescent="0.25"/>
    <row r="3" spans="2:13" ht="34.5" x14ac:dyDescent="0.45">
      <c r="B3" s="99" t="s">
        <v>67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2:13" x14ac:dyDescent="0.2">
      <c r="B4" s="102" t="s">
        <v>100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2:13" x14ac:dyDescent="0.2">
      <c r="B5" s="102" t="s">
        <v>107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2:13" x14ac:dyDescent="0.2">
      <c r="B6" s="102" t="s">
        <v>101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13" x14ac:dyDescent="0.2">
      <c r="B7" s="102" t="s">
        <v>102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13" x14ac:dyDescent="0.2">
      <c r="B8" s="102" t="s">
        <v>103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2:13" x14ac:dyDescent="0.2">
      <c r="B9" s="102" t="s">
        <v>108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2:13" x14ac:dyDescent="0.2">
      <c r="B10" s="102" t="s">
        <v>97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2:13" x14ac:dyDescent="0.2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2:13" x14ac:dyDescent="0.2">
      <c r="B12" s="102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</row>
    <row r="13" spans="2:13" x14ac:dyDescent="0.2">
      <c r="B13" s="102" t="s">
        <v>98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2:13" x14ac:dyDescent="0.2">
      <c r="B14" s="102" t="s">
        <v>105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</row>
    <row r="15" spans="2:13" x14ac:dyDescent="0.2"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/>
    </row>
    <row r="16" spans="2:13" ht="13.5" thickBot="1" x14ac:dyDescent="0.25"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</row>
    <row r="17" spans="2:13" ht="45" thickBot="1" x14ac:dyDescent="0.6">
      <c r="B17" s="108"/>
    </row>
    <row r="18" spans="2:13" ht="44.25" x14ac:dyDescent="0.55000000000000004">
      <c r="B18" s="109" t="s">
        <v>68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2:13" x14ac:dyDescent="0.2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2:13" x14ac:dyDescent="0.2">
      <c r="B20" s="102" t="s">
        <v>99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</row>
    <row r="21" spans="2:13" x14ac:dyDescent="0.2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</row>
    <row r="22" spans="2:13" x14ac:dyDescent="0.2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2:13" x14ac:dyDescent="0.2"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</row>
    <row r="24" spans="2:13" x14ac:dyDescent="0.2"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</row>
    <row r="25" spans="2:13" x14ac:dyDescent="0.2"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/>
    </row>
    <row r="26" spans="2:13" ht="13.5" thickBot="1" x14ac:dyDescent="0.25">
      <c r="B26" s="105" t="s">
        <v>69</v>
      </c>
      <c r="C26" s="106"/>
      <c r="D26" s="106" t="s">
        <v>96</v>
      </c>
      <c r="E26" s="106"/>
      <c r="F26" s="106"/>
      <c r="G26" s="106"/>
      <c r="H26" s="106"/>
      <c r="I26" s="106"/>
      <c r="J26" s="106"/>
      <c r="K26" s="106"/>
      <c r="L26" s="106"/>
      <c r="M26" s="107"/>
    </row>
    <row r="27" spans="2:13" x14ac:dyDescent="0.2">
      <c r="C27" s="67" t="s">
        <v>106</v>
      </c>
      <c r="D27" s="6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workbookViewId="0">
      <selection activeCell="S32" sqref="S32"/>
    </sheetView>
  </sheetViews>
  <sheetFormatPr baseColWidth="10" defaultColWidth="11.42578125" defaultRowHeight="12.75" x14ac:dyDescent="0.2"/>
  <cols>
    <col min="1" max="1" width="11.42578125" style="110"/>
    <col min="2" max="2" width="17.42578125" style="110" customWidth="1"/>
    <col min="3" max="16384" width="11.42578125" style="110"/>
  </cols>
  <sheetData>
    <row r="1" spans="1:16" x14ac:dyDescent="0.2">
      <c r="A1" s="110" t="s">
        <v>70</v>
      </c>
      <c r="C1" s="111"/>
    </row>
    <row r="2" spans="1:16" x14ac:dyDescent="0.2">
      <c r="A2" s="112">
        <v>2.6</v>
      </c>
      <c r="B2" s="110" t="s">
        <v>71</v>
      </c>
      <c r="C2" s="111"/>
    </row>
    <row r="3" spans="1:16" x14ac:dyDescent="0.2">
      <c r="A3" s="112">
        <v>6.5</v>
      </c>
      <c r="B3" s="110" t="s">
        <v>72</v>
      </c>
      <c r="C3" s="113" t="s">
        <v>73</v>
      </c>
    </row>
    <row r="4" spans="1:16" x14ac:dyDescent="0.2">
      <c r="B4" s="114" t="s">
        <v>74</v>
      </c>
      <c r="C4" s="115">
        <f>SQRT((A2*A2)+(A3*A3))</f>
        <v>7.0007142492748553</v>
      </c>
    </row>
    <row r="5" spans="1:16" x14ac:dyDescent="0.2">
      <c r="B5" s="110" t="s">
        <v>75</v>
      </c>
      <c r="C5" s="116">
        <f>0.5*A2</f>
        <v>1.3</v>
      </c>
    </row>
    <row r="6" spans="1:16" ht="13.5" thickBot="1" x14ac:dyDescent="0.25">
      <c r="B6" s="110" t="s">
        <v>76</v>
      </c>
      <c r="C6" s="116">
        <f>0.25*C4</f>
        <v>1.7501785623187138</v>
      </c>
    </row>
    <row r="7" spans="1:16" x14ac:dyDescent="0.2">
      <c r="B7" s="114" t="s">
        <v>77</v>
      </c>
      <c r="C7" s="116">
        <f>1.65*0.5*A2+C6</f>
        <v>3.8951785623187138</v>
      </c>
      <c r="K7" s="134"/>
      <c r="L7" s="120"/>
      <c r="M7" s="120"/>
      <c r="N7" s="120"/>
      <c r="O7" s="120"/>
      <c r="P7" s="121"/>
    </row>
    <row r="8" spans="1:16" x14ac:dyDescent="0.2">
      <c r="K8" s="122"/>
      <c r="L8" s="123"/>
      <c r="M8" s="124"/>
      <c r="N8" s="124"/>
      <c r="O8" s="124"/>
      <c r="P8" s="125"/>
    </row>
    <row r="9" spans="1:16" x14ac:dyDescent="0.2">
      <c r="K9" s="122"/>
      <c r="L9" s="124"/>
      <c r="M9" s="124"/>
      <c r="N9" s="126"/>
      <c r="O9" s="124"/>
      <c r="P9" s="125"/>
    </row>
    <row r="10" spans="1:16" ht="15" x14ac:dyDescent="0.25">
      <c r="K10" s="122"/>
      <c r="L10" s="2"/>
      <c r="M10" s="127"/>
      <c r="N10" s="127"/>
      <c r="O10" s="128"/>
      <c r="P10" s="125"/>
    </row>
    <row r="11" spans="1:16" ht="15" x14ac:dyDescent="0.25">
      <c r="K11" s="122"/>
      <c r="L11" s="2"/>
      <c r="M11" s="127"/>
      <c r="N11" s="127"/>
      <c r="O11" s="128"/>
      <c r="P11" s="125"/>
    </row>
    <row r="12" spans="1:16" ht="15" x14ac:dyDescent="0.25">
      <c r="K12" s="122"/>
      <c r="L12" s="129"/>
      <c r="M12" s="130"/>
      <c r="N12" s="127"/>
      <c r="O12" s="128"/>
      <c r="P12" s="125"/>
    </row>
    <row r="13" spans="1:16" ht="15" x14ac:dyDescent="0.25">
      <c r="K13" s="122"/>
      <c r="L13" s="2"/>
      <c r="M13" s="128"/>
      <c r="N13" s="128"/>
      <c r="O13" s="128"/>
      <c r="P13" s="125"/>
    </row>
    <row r="14" spans="1:16" ht="15" x14ac:dyDescent="0.25">
      <c r="K14" s="122"/>
      <c r="L14" s="2"/>
      <c r="M14" s="128"/>
      <c r="N14" s="128"/>
      <c r="O14" s="128"/>
      <c r="P14" s="125"/>
    </row>
    <row r="15" spans="1:16" ht="15" x14ac:dyDescent="0.25">
      <c r="K15" s="122"/>
      <c r="L15" s="2"/>
      <c r="M15" s="128"/>
      <c r="N15" s="128"/>
      <c r="O15" s="128"/>
      <c r="P15" s="125"/>
    </row>
    <row r="16" spans="1:16" ht="15" x14ac:dyDescent="0.25">
      <c r="K16" s="122"/>
      <c r="L16" s="2"/>
      <c r="M16" s="128"/>
      <c r="N16" s="128"/>
      <c r="O16" s="128"/>
      <c r="P16" s="125"/>
    </row>
    <row r="17" spans="1:16" ht="15" x14ac:dyDescent="0.25">
      <c r="K17" s="122"/>
      <c r="L17" s="2"/>
      <c r="M17" s="128"/>
      <c r="N17" s="128"/>
      <c r="O17" s="127"/>
      <c r="P17" s="125"/>
    </row>
    <row r="18" spans="1:16" ht="15" x14ac:dyDescent="0.25">
      <c r="K18" s="122"/>
      <c r="L18" s="2"/>
      <c r="M18" s="128"/>
      <c r="N18" s="128"/>
      <c r="O18" s="130"/>
      <c r="P18" s="125"/>
    </row>
    <row r="19" spans="1:16" x14ac:dyDescent="0.2">
      <c r="K19" s="122"/>
      <c r="L19" s="124"/>
      <c r="M19" s="124"/>
      <c r="N19" s="124"/>
      <c r="O19" s="124"/>
      <c r="P19" s="125"/>
    </row>
    <row r="20" spans="1:16" ht="13.5" thickBot="1" x14ac:dyDescent="0.25">
      <c r="K20" s="131"/>
      <c r="L20" s="132"/>
      <c r="M20" s="132"/>
      <c r="N20" s="132"/>
      <c r="O20" s="132"/>
      <c r="P20" s="133"/>
    </row>
    <row r="22" spans="1:16" x14ac:dyDescent="0.2">
      <c r="A22" s="114" t="s">
        <v>78</v>
      </c>
      <c r="C22" s="117" t="s">
        <v>79</v>
      </c>
    </row>
  </sheetData>
  <phoneticPr fontId="0" type="noConversion"/>
  <hyperlinks>
    <hyperlink ref="C22" r:id="rId1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2022-04-29T09:00:18Z</dcterms:modified>
</cp:coreProperties>
</file>